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8800" windowHeight="11700" tabRatio="782"/>
  </bookViews>
  <sheets>
    <sheet name="Рейтинговая таблица организаций" sheetId="1" r:id="rId1"/>
    <sheet name="для bus.gov.ru" sheetId="12" r:id="rId2"/>
    <sheet name="Открытость и доступность" sheetId="40" r:id="rId3"/>
    <sheet name="ИТОГ" sheetId="7" r:id="rId4"/>
    <sheet name="бланки " sheetId="3" r:id="rId5"/>
    <sheet name="Матрица бас гов" sheetId="34" r:id="rId6"/>
    <sheet name="описание" sheetId="2" r:id="rId7"/>
    <sheet name="анкеты" sheetId="5" r:id="rId8"/>
    <sheet name="Критерии и показатели" sheetId="13" r:id="rId9"/>
    <sheet name="Лист3" sheetId="37" r:id="rId10"/>
    <sheet name="для таблиц" sheetId="6" r:id="rId11"/>
  </sheets>
  <definedNames>
    <definedName name="_xlnm._FilterDatabase" localSheetId="7" hidden="1">анкеты!$B$1:$AG$14</definedName>
    <definedName name="_xlnm._FilterDatabase" localSheetId="4" hidden="1">'бланки '!$A$5:$DO$18</definedName>
    <definedName name="_xlnm._FilterDatabase" localSheetId="3" hidden="1">ИТОГ!$A$1:$L$14</definedName>
    <definedName name="_xlnm._FilterDatabase" localSheetId="5" hidden="1">'Матрица бас гов'!$A$14:$BA$14</definedName>
    <definedName name="_xlnm._FilterDatabase" localSheetId="0" hidden="1">'Рейтинговая таблица организаций'!$A$3:$BF$3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34"/>
  <c r="B15"/>
  <c r="A16"/>
  <c r="B16"/>
  <c r="A17"/>
  <c r="B17"/>
  <c r="A18"/>
  <c r="B18"/>
  <c r="A19"/>
  <c r="B19"/>
  <c r="A20"/>
  <c r="B20"/>
  <c r="A21"/>
  <c r="B21"/>
  <c r="A22"/>
  <c r="B22"/>
  <c r="A23"/>
  <c r="B23"/>
  <c r="A24"/>
  <c r="B24"/>
  <c r="A25"/>
  <c r="B25"/>
  <c r="A26"/>
  <c r="B26"/>
  <c r="A27"/>
  <c r="B27"/>
  <c r="L2" i="7" l="1"/>
  <c r="M2"/>
  <c r="L3"/>
  <c r="M3"/>
  <c r="L4"/>
  <c r="M4"/>
  <c r="L5"/>
  <c r="M5"/>
  <c r="L6"/>
  <c r="M6"/>
  <c r="L7"/>
  <c r="M7"/>
  <c r="L8"/>
  <c r="M8"/>
  <c r="L9"/>
  <c r="M9"/>
  <c r="L10"/>
  <c r="M10"/>
  <c r="L11"/>
  <c r="M11"/>
  <c r="L12"/>
  <c r="M12"/>
  <c r="L13"/>
  <c r="M13"/>
  <c r="L14"/>
  <c r="M14"/>
  <c r="A2" i="37" l="1"/>
  <c r="A3"/>
  <c r="A4"/>
  <c r="A5"/>
  <c r="A6"/>
  <c r="A7"/>
  <c r="A8"/>
  <c r="A9"/>
  <c r="A10"/>
  <c r="A11"/>
  <c r="A12"/>
  <c r="A13"/>
  <c r="A14"/>
  <c r="A2" i="40"/>
  <c r="B2"/>
  <c r="A3"/>
  <c r="B3"/>
  <c r="A4"/>
  <c r="B4"/>
  <c r="A5"/>
  <c r="B5"/>
  <c r="A6"/>
  <c r="B6"/>
  <c r="A7"/>
  <c r="B7"/>
  <c r="A8"/>
  <c r="B8"/>
  <c r="A9"/>
  <c r="B9"/>
  <c r="A10"/>
  <c r="B10"/>
  <c r="A11"/>
  <c r="B11"/>
  <c r="A12"/>
  <c r="B12"/>
  <c r="A13"/>
  <c r="B13"/>
  <c r="A14"/>
  <c r="B14"/>
  <c r="B2" i="5"/>
  <c r="B3"/>
  <c r="B4"/>
  <c r="W4" s="1"/>
  <c r="B5"/>
  <c r="B6"/>
  <c r="B7"/>
  <c r="B8"/>
  <c r="W8" s="1"/>
  <c r="B9"/>
  <c r="B10"/>
  <c r="B11"/>
  <c r="B12"/>
  <c r="W12" s="1"/>
  <c r="B13"/>
  <c r="B14"/>
  <c r="A2" i="13"/>
  <c r="A3"/>
  <c r="A4"/>
  <c r="A5"/>
  <c r="A6"/>
  <c r="A7"/>
  <c r="A8"/>
  <c r="A9"/>
  <c r="A10"/>
  <c r="A11"/>
  <c r="A12"/>
  <c r="A13"/>
  <c r="A14"/>
  <c r="B2" i="7"/>
  <c r="B3"/>
  <c r="B4"/>
  <c r="B5"/>
  <c r="B6"/>
  <c r="B7"/>
  <c r="B8"/>
  <c r="B9"/>
  <c r="B10"/>
  <c r="B11"/>
  <c r="B12"/>
  <c r="B13"/>
  <c r="B14"/>
  <c r="A4" i="6"/>
  <c r="E4" s="1"/>
  <c r="C4"/>
  <c r="AW4" s="1"/>
  <c r="AN4"/>
  <c r="A5"/>
  <c r="E5" s="1"/>
  <c r="C5"/>
  <c r="AW5" s="1"/>
  <c r="AN5"/>
  <c r="A6"/>
  <c r="E6" s="1"/>
  <c r="C6"/>
  <c r="AW6" s="1"/>
  <c r="AN6"/>
  <c r="A7"/>
  <c r="E7" s="1"/>
  <c r="C7"/>
  <c r="AW7" s="1"/>
  <c r="AN7"/>
  <c r="A8"/>
  <c r="N8" s="1"/>
  <c r="C8"/>
  <c r="AW8" s="1"/>
  <c r="AN8"/>
  <c r="A9"/>
  <c r="E9" s="1"/>
  <c r="C9"/>
  <c r="AW9" s="1"/>
  <c r="AN9"/>
  <c r="A10"/>
  <c r="N10" s="1"/>
  <c r="C10"/>
  <c r="AW10" s="1"/>
  <c r="AN10"/>
  <c r="A11"/>
  <c r="E11" s="1"/>
  <c r="C11"/>
  <c r="AW11" s="1"/>
  <c r="AN11"/>
  <c r="A12"/>
  <c r="V12" s="1"/>
  <c r="C12"/>
  <c r="AW12" s="1"/>
  <c r="AN12"/>
  <c r="A13"/>
  <c r="N13" s="1"/>
  <c r="C13"/>
  <c r="AW13" s="1"/>
  <c r="AN13"/>
  <c r="A14"/>
  <c r="N14" s="1"/>
  <c r="C14"/>
  <c r="AW14" s="1"/>
  <c r="AN14"/>
  <c r="A15"/>
  <c r="E15" s="1"/>
  <c r="C15"/>
  <c r="AW15" s="1"/>
  <c r="AN15"/>
  <c r="A16"/>
  <c r="AE16" s="1"/>
  <c r="C16"/>
  <c r="AW16" s="1"/>
  <c r="AN16"/>
  <c r="A4" i="1"/>
  <c r="A4" i="12" s="1"/>
  <c r="B4" i="1"/>
  <c r="B2" i="37" s="1"/>
  <c r="C4" i="1"/>
  <c r="D4" i="6" s="1"/>
  <c r="D4" i="1"/>
  <c r="G15" i="34" s="1"/>
  <c r="E4" i="1"/>
  <c r="F4"/>
  <c r="J15" i="34" s="1"/>
  <c r="G4" i="1"/>
  <c r="H4"/>
  <c r="K4"/>
  <c r="S15" i="34" s="1"/>
  <c r="U4" i="1"/>
  <c r="X4"/>
  <c r="Y15" i="34" s="1"/>
  <c r="AD4" i="1"/>
  <c r="AE4"/>
  <c r="AF4"/>
  <c r="AH15" i="34" s="1"/>
  <c r="AG4" i="1"/>
  <c r="AI15" i="34" s="1"/>
  <c r="AL4" i="1"/>
  <c r="AK15" i="34" s="1"/>
  <c r="AX4" i="1"/>
  <c r="AW15" i="34" s="1"/>
  <c r="A5" i="1"/>
  <c r="A5" i="12" s="1"/>
  <c r="B5" i="1"/>
  <c r="B3" i="37" s="1"/>
  <c r="C5" i="1"/>
  <c r="D5" i="6" s="1"/>
  <c r="D5" i="1"/>
  <c r="G16" i="34" s="1"/>
  <c r="E5" i="1"/>
  <c r="F5"/>
  <c r="J16" i="34" s="1"/>
  <c r="G5" i="1"/>
  <c r="H5"/>
  <c r="K5"/>
  <c r="S16" i="34" s="1"/>
  <c r="U5" i="1"/>
  <c r="X5"/>
  <c r="AD5"/>
  <c r="AE5"/>
  <c r="AF5"/>
  <c r="AH16" i="34" s="1"/>
  <c r="AG5" i="1"/>
  <c r="AI16" i="34" s="1"/>
  <c r="AL5" i="1"/>
  <c r="AK16" i="34" s="1"/>
  <c r="AX5" i="1"/>
  <c r="AW16" i="34" s="1"/>
  <c r="A6" i="1"/>
  <c r="A6" i="12" s="1"/>
  <c r="B6" i="1"/>
  <c r="B4" i="37" s="1"/>
  <c r="C6" i="1"/>
  <c r="D6" i="12" s="1"/>
  <c r="D6" i="1"/>
  <c r="G17" i="34" s="1"/>
  <c r="E6" i="1"/>
  <c r="F6"/>
  <c r="J17" i="34" s="1"/>
  <c r="G6" i="1"/>
  <c r="K17" i="34" s="1"/>
  <c r="H6" i="1"/>
  <c r="K6"/>
  <c r="S17" i="34" s="1"/>
  <c r="U6" i="1"/>
  <c r="X6"/>
  <c r="Y17" i="34" s="1"/>
  <c r="AD6" i="1"/>
  <c r="AE6"/>
  <c r="AF6"/>
  <c r="AH17" i="34" s="1"/>
  <c r="AG6" i="1"/>
  <c r="AI17" i="34" s="1"/>
  <c r="AL6" i="1"/>
  <c r="AK17" i="34" s="1"/>
  <c r="AX6" i="1"/>
  <c r="AW17" i="34" s="1"/>
  <c r="A7" i="1"/>
  <c r="A7" i="12" s="1"/>
  <c r="B7" i="1"/>
  <c r="B5" i="37" s="1"/>
  <c r="C7" i="1"/>
  <c r="D7" i="12" s="1"/>
  <c r="D7" i="1"/>
  <c r="G18" i="34" s="1"/>
  <c r="E7" i="1"/>
  <c r="F7"/>
  <c r="J18" i="34" s="1"/>
  <c r="G7" i="1"/>
  <c r="H7"/>
  <c r="K7"/>
  <c r="U7"/>
  <c r="X7"/>
  <c r="Y18" i="34" s="1"/>
  <c r="AD7" i="1"/>
  <c r="AH7" s="1"/>
  <c r="AE7"/>
  <c r="AF7"/>
  <c r="AH18" i="34" s="1"/>
  <c r="AG7" i="1"/>
  <c r="AL7"/>
  <c r="AK18" i="34" s="1"/>
  <c r="AX7" i="1"/>
  <c r="AW18" i="34" s="1"/>
  <c r="A8" i="1"/>
  <c r="A8" i="12" s="1"/>
  <c r="B8" i="1"/>
  <c r="B6" i="37" s="1"/>
  <c r="C8" i="1"/>
  <c r="D8" i="6" s="1"/>
  <c r="D8" i="1"/>
  <c r="G19" i="34" s="1"/>
  <c r="E8" i="1"/>
  <c r="F8"/>
  <c r="J19" i="34" s="1"/>
  <c r="G8" i="1"/>
  <c r="H8"/>
  <c r="K8"/>
  <c r="S19" i="34" s="1"/>
  <c r="U8" i="1"/>
  <c r="X8"/>
  <c r="Y19" i="34" s="1"/>
  <c r="AD8" i="1"/>
  <c r="AE8"/>
  <c r="AF8"/>
  <c r="U8" i="12" s="1"/>
  <c r="AG8" i="1"/>
  <c r="AI19" i="34" s="1"/>
  <c r="AL8" i="1"/>
  <c r="AK19" i="34" s="1"/>
  <c r="AX8" i="1"/>
  <c r="AW19" i="34" s="1"/>
  <c r="A9" i="1"/>
  <c r="A9" i="12" s="1"/>
  <c r="B9" i="1"/>
  <c r="B7" i="37" s="1"/>
  <c r="C9" i="1"/>
  <c r="D9" i="12" s="1"/>
  <c r="D9" i="1"/>
  <c r="G20" i="34" s="1"/>
  <c r="E9" i="1"/>
  <c r="F9"/>
  <c r="J20" i="34" s="1"/>
  <c r="G9" i="1"/>
  <c r="H9"/>
  <c r="K9"/>
  <c r="S20" i="34" s="1"/>
  <c r="U9" i="1"/>
  <c r="X9"/>
  <c r="Y20" i="34" s="1"/>
  <c r="AD9" i="1"/>
  <c r="AE9"/>
  <c r="AF9"/>
  <c r="AH20" i="34" s="1"/>
  <c r="AG9" i="1"/>
  <c r="AL9"/>
  <c r="AK20" i="34" s="1"/>
  <c r="AX9" i="1"/>
  <c r="AW20" i="34" s="1"/>
  <c r="A10" i="1"/>
  <c r="A10" i="12" s="1"/>
  <c r="B10" i="1"/>
  <c r="B8" i="37" s="1"/>
  <c r="C10" i="1"/>
  <c r="D10" i="6" s="1"/>
  <c r="D10" i="1"/>
  <c r="G21" i="34" s="1"/>
  <c r="E10" i="1"/>
  <c r="F10"/>
  <c r="J21" i="34" s="1"/>
  <c r="G10" i="1"/>
  <c r="H10"/>
  <c r="K10"/>
  <c r="S21" i="34" s="1"/>
  <c r="U10" i="1"/>
  <c r="X10"/>
  <c r="Y21" i="34" s="1"/>
  <c r="AD10" i="1"/>
  <c r="AE10"/>
  <c r="AF10"/>
  <c r="AH21" i="34" s="1"/>
  <c r="AG10" i="1"/>
  <c r="AL10"/>
  <c r="AK21" i="34" s="1"/>
  <c r="AX10" i="1"/>
  <c r="AW21" i="34" s="1"/>
  <c r="A11" i="1"/>
  <c r="A11" i="12" s="1"/>
  <c r="B11" i="1"/>
  <c r="B9" i="37" s="1"/>
  <c r="C11" i="1"/>
  <c r="D11" i="6" s="1"/>
  <c r="D11" i="1"/>
  <c r="G22" i="34" s="1"/>
  <c r="E11" i="1"/>
  <c r="F11"/>
  <c r="J22" i="34" s="1"/>
  <c r="G11" i="1"/>
  <c r="H11"/>
  <c r="K11"/>
  <c r="U11"/>
  <c r="X11"/>
  <c r="AD11"/>
  <c r="AE11"/>
  <c r="AF11"/>
  <c r="U11" i="12" s="1"/>
  <c r="AG11" i="1"/>
  <c r="AI22" i="34" s="1"/>
  <c r="AL11" i="1"/>
  <c r="AK22" i="34" s="1"/>
  <c r="AX11" i="1"/>
  <c r="AW22" i="34" s="1"/>
  <c r="A12" i="1"/>
  <c r="A12" i="12" s="1"/>
  <c r="B12" i="1"/>
  <c r="B10" i="37" s="1"/>
  <c r="C12" i="1"/>
  <c r="Y12" s="1"/>
  <c r="R12" i="12" s="1"/>
  <c r="D12" i="1"/>
  <c r="G23" i="34" s="1"/>
  <c r="E12" i="1"/>
  <c r="F12"/>
  <c r="J23" i="34" s="1"/>
  <c r="G12" i="1"/>
  <c r="H12"/>
  <c r="K12"/>
  <c r="U12"/>
  <c r="X12"/>
  <c r="Y23" i="34" s="1"/>
  <c r="AD12" i="1"/>
  <c r="AE12"/>
  <c r="AF12"/>
  <c r="AH23" i="34" s="1"/>
  <c r="AG12" i="1"/>
  <c r="AI23" i="34" s="1"/>
  <c r="AL12" i="1"/>
  <c r="AK23" i="34" s="1"/>
  <c r="AX12" i="1"/>
  <c r="AW23" i="34" s="1"/>
  <c r="A13" i="1"/>
  <c r="A13" i="12" s="1"/>
  <c r="B13" i="1"/>
  <c r="B11" i="37" s="1"/>
  <c r="C13" i="1"/>
  <c r="BA13" s="1"/>
  <c r="D13"/>
  <c r="G24" i="34" s="1"/>
  <c r="E13" i="1"/>
  <c r="F13"/>
  <c r="J24" i="34" s="1"/>
  <c r="G13" i="1"/>
  <c r="H13"/>
  <c r="K13"/>
  <c r="S24" i="34" s="1"/>
  <c r="U13" i="1"/>
  <c r="X13"/>
  <c r="Y24" i="34" s="1"/>
  <c r="AD13" i="1"/>
  <c r="AE13"/>
  <c r="AF13"/>
  <c r="AH24" i="34" s="1"/>
  <c r="AG13" i="1"/>
  <c r="AL13"/>
  <c r="AK24" i="34" s="1"/>
  <c r="AX13" i="1"/>
  <c r="AW24" i="34" s="1"/>
  <c r="A14" i="1"/>
  <c r="A14" i="12" s="1"/>
  <c r="B14" i="1"/>
  <c r="B12" i="37" s="1"/>
  <c r="C14" i="1"/>
  <c r="D14"/>
  <c r="G25" i="34" s="1"/>
  <c r="E14" i="1"/>
  <c r="F14"/>
  <c r="J25" i="34" s="1"/>
  <c r="G14" i="1"/>
  <c r="H14"/>
  <c r="K14"/>
  <c r="S25" i="34" s="1"/>
  <c r="U14" i="1"/>
  <c r="X14"/>
  <c r="Y25" i="34" s="1"/>
  <c r="AD14" i="1"/>
  <c r="AE14"/>
  <c r="AF14"/>
  <c r="AH25" i="34" s="1"/>
  <c r="AG14" i="1"/>
  <c r="AI25" i="34" s="1"/>
  <c r="AL14" i="1"/>
  <c r="AK25" i="34" s="1"/>
  <c r="AX14" i="1"/>
  <c r="AW25" i="34" s="1"/>
  <c r="A15" i="1"/>
  <c r="A15" i="12" s="1"/>
  <c r="B15" i="1"/>
  <c r="B13" i="37" s="1"/>
  <c r="C15" i="1"/>
  <c r="AO15" s="1"/>
  <c r="AO26" i="34" s="1"/>
  <c r="D15" i="1"/>
  <c r="G26" i="34" s="1"/>
  <c r="E15" i="1"/>
  <c r="F15"/>
  <c r="J26" i="34" s="1"/>
  <c r="G15" i="1"/>
  <c r="H15"/>
  <c r="K15"/>
  <c r="U15"/>
  <c r="X15"/>
  <c r="Y26" i="34" s="1"/>
  <c r="AD15" i="1"/>
  <c r="AE15"/>
  <c r="AF15"/>
  <c r="AH26" i="34" s="1"/>
  <c r="AG15" i="1"/>
  <c r="V15" i="12" s="1"/>
  <c r="AL15" i="1"/>
  <c r="AK26" i="34" s="1"/>
  <c r="AX15" i="1"/>
  <c r="AW26" i="34" s="1"/>
  <c r="A16" i="1"/>
  <c r="A16" i="12" s="1"/>
  <c r="B16" i="1"/>
  <c r="B14" i="37" s="1"/>
  <c r="C16" i="1"/>
  <c r="Y16" s="1"/>
  <c r="Z27" i="34" s="1"/>
  <c r="D16" i="1"/>
  <c r="G27" i="34" s="1"/>
  <c r="E16" i="1"/>
  <c r="F16"/>
  <c r="J27" i="34" s="1"/>
  <c r="G16" i="1"/>
  <c r="H16"/>
  <c r="K16"/>
  <c r="S27" i="34" s="1"/>
  <c r="U16" i="1"/>
  <c r="X16"/>
  <c r="Y27" i="34" s="1"/>
  <c r="AD16" i="1"/>
  <c r="AE16"/>
  <c r="AF16"/>
  <c r="AH27" i="34" s="1"/>
  <c r="AG16" i="1"/>
  <c r="AI27" i="34" s="1"/>
  <c r="AL16" i="1"/>
  <c r="AK27" i="34" s="1"/>
  <c r="AX16" i="1"/>
  <c r="AW27" i="34" s="1"/>
  <c r="B4" i="12"/>
  <c r="C4"/>
  <c r="C15" i="34" s="1"/>
  <c r="D4" i="12"/>
  <c r="F4"/>
  <c r="L4" i="1" s="1"/>
  <c r="T15" i="34" s="1"/>
  <c r="Q4" i="12"/>
  <c r="U4"/>
  <c r="V4"/>
  <c r="B5"/>
  <c r="C5"/>
  <c r="C16" i="34" s="1"/>
  <c r="D5" i="12"/>
  <c r="F5"/>
  <c r="L5" i="1" s="1"/>
  <c r="O5" i="12" s="1"/>
  <c r="V5"/>
  <c r="B6"/>
  <c r="C6"/>
  <c r="C17" i="34" s="1"/>
  <c r="F6" i="12"/>
  <c r="L6" i="1" s="1"/>
  <c r="T17" i="34" s="1"/>
  <c r="Q6" i="12"/>
  <c r="AZ6" i="1" s="1"/>
  <c r="AZ17" i="34" s="1"/>
  <c r="U6" i="12"/>
  <c r="B7"/>
  <c r="C7"/>
  <c r="C18" i="34" s="1"/>
  <c r="F7" i="12"/>
  <c r="Q7"/>
  <c r="AZ7" i="1" s="1"/>
  <c r="AZ18" i="34" s="1"/>
  <c r="V7" i="12"/>
  <c r="B8"/>
  <c r="C8"/>
  <c r="C19" i="34" s="1"/>
  <c r="D8" i="12"/>
  <c r="F8"/>
  <c r="L8" i="1" s="1"/>
  <c r="O8" i="12" s="1"/>
  <c r="V8"/>
  <c r="B9"/>
  <c r="C9"/>
  <c r="C20" i="34" s="1"/>
  <c r="F9" i="12"/>
  <c r="L9" i="1" s="1"/>
  <c r="T20" i="34" s="1"/>
  <c r="Q9" i="12"/>
  <c r="AZ9" i="1" s="1"/>
  <c r="AZ20" i="34" s="1"/>
  <c r="U9" i="12"/>
  <c r="V9"/>
  <c r="B10"/>
  <c r="C10"/>
  <c r="C21" i="34" s="1"/>
  <c r="D10" i="12"/>
  <c r="F10"/>
  <c r="L10" i="1" s="1"/>
  <c r="T21" i="34" s="1"/>
  <c r="U10" i="12"/>
  <c r="V10"/>
  <c r="B11"/>
  <c r="C11"/>
  <c r="C22" i="34" s="1"/>
  <c r="D11" i="12"/>
  <c r="F11"/>
  <c r="L11" i="1" s="1"/>
  <c r="V11" i="12"/>
  <c r="B12"/>
  <c r="C12"/>
  <c r="C23" i="34" s="1"/>
  <c r="F12" i="12"/>
  <c r="L12" i="1" s="1"/>
  <c r="T23" i="34" s="1"/>
  <c r="Q12" i="12"/>
  <c r="AZ12" i="1" s="1"/>
  <c r="AZ23" i="34" s="1"/>
  <c r="U12" i="12"/>
  <c r="B13"/>
  <c r="C13"/>
  <c r="C24" i="34" s="1"/>
  <c r="D13" i="12"/>
  <c r="F13"/>
  <c r="L13" i="1" s="1"/>
  <c r="Q13" i="12"/>
  <c r="U13"/>
  <c r="V13"/>
  <c r="B14"/>
  <c r="C14"/>
  <c r="C25" i="34" s="1"/>
  <c r="F14" i="12"/>
  <c r="L14" i="1" s="1"/>
  <c r="O14" i="12" s="1"/>
  <c r="V14"/>
  <c r="B15"/>
  <c r="C15"/>
  <c r="C26" i="34" s="1"/>
  <c r="F15" i="12"/>
  <c r="L15" i="1" s="1"/>
  <c r="Q15" i="12"/>
  <c r="AZ15" i="1" s="1"/>
  <c r="AZ26" i="34" s="1"/>
  <c r="U15" i="12"/>
  <c r="B16"/>
  <c r="C16"/>
  <c r="C27" i="34" s="1"/>
  <c r="D16" i="12"/>
  <c r="F16"/>
  <c r="L16" i="1" s="1"/>
  <c r="O16" i="12" s="1"/>
  <c r="Q16"/>
  <c r="AZ16" i="1" s="1"/>
  <c r="AZ27" i="34" s="1"/>
  <c r="R16" i="12"/>
  <c r="U14" i="5" s="1"/>
  <c r="U16" i="12"/>
  <c r="V16"/>
  <c r="A2" i="5"/>
  <c r="A3"/>
  <c r="A4"/>
  <c r="A5"/>
  <c r="A6"/>
  <c r="A7"/>
  <c r="A8"/>
  <c r="A9"/>
  <c r="A10"/>
  <c r="A11"/>
  <c r="A12"/>
  <c r="A13"/>
  <c r="A14"/>
  <c r="W2"/>
  <c r="X2"/>
  <c r="Z2"/>
  <c r="AA2"/>
  <c r="AB2"/>
  <c r="AF2"/>
  <c r="W3"/>
  <c r="Z3"/>
  <c r="AA3"/>
  <c r="AB3"/>
  <c r="AF3"/>
  <c r="X4"/>
  <c r="Z4"/>
  <c r="AA4"/>
  <c r="AB4"/>
  <c r="AF4"/>
  <c r="AG4"/>
  <c r="W5"/>
  <c r="Z5"/>
  <c r="AA5"/>
  <c r="AB5"/>
  <c r="AF5"/>
  <c r="AG5"/>
  <c r="W6"/>
  <c r="X6"/>
  <c r="Z6"/>
  <c r="AA6"/>
  <c r="AB6"/>
  <c r="AF6"/>
  <c r="AG6"/>
  <c r="W7"/>
  <c r="X7"/>
  <c r="Z7"/>
  <c r="AA7"/>
  <c r="AB7"/>
  <c r="AF7"/>
  <c r="AG7"/>
  <c r="X8"/>
  <c r="Z8"/>
  <c r="AA8"/>
  <c r="AB8"/>
  <c r="AF8"/>
  <c r="W9"/>
  <c r="X9"/>
  <c r="Z9"/>
  <c r="AA9"/>
  <c r="AB9"/>
  <c r="AF9"/>
  <c r="W10"/>
  <c r="X10"/>
  <c r="Z10"/>
  <c r="AA10"/>
  <c r="AB10"/>
  <c r="AF10"/>
  <c r="AG10"/>
  <c r="W11"/>
  <c r="X11"/>
  <c r="Z11"/>
  <c r="AA11"/>
  <c r="AB11"/>
  <c r="AF11"/>
  <c r="X12"/>
  <c r="Z12"/>
  <c r="AA12"/>
  <c r="AB12"/>
  <c r="AF12"/>
  <c r="AG12"/>
  <c r="W13"/>
  <c r="X13"/>
  <c r="Z13"/>
  <c r="AA13"/>
  <c r="AB13"/>
  <c r="AF13"/>
  <c r="AG13"/>
  <c r="W14"/>
  <c r="X14"/>
  <c r="Z14"/>
  <c r="AA14"/>
  <c r="AB14"/>
  <c r="AF14"/>
  <c r="AG14"/>
  <c r="U5" i="12" l="1"/>
  <c r="Q8"/>
  <c r="AZ8" i="1" s="1"/>
  <c r="AZ19" i="34" s="1"/>
  <c r="D12" i="12"/>
  <c r="D23" i="34" s="1"/>
  <c r="V12" i="12"/>
  <c r="Q14"/>
  <c r="AZ14" i="1" s="1"/>
  <c r="AZ25" i="34" s="1"/>
  <c r="V6" i="12"/>
  <c r="BA9" i="1"/>
  <c r="BA20" i="34" s="1"/>
  <c r="Y9" i="1"/>
  <c r="BA8"/>
  <c r="BA19" i="34" s="1"/>
  <c r="BA5" i="1"/>
  <c r="BA4"/>
  <c r="AH4" i="12" s="1"/>
  <c r="BA12" i="1"/>
  <c r="AH12" i="12" s="1"/>
  <c r="AG12" s="1"/>
  <c r="AW8" i="1"/>
  <c r="Y8"/>
  <c r="AB8" s="1"/>
  <c r="H6" i="37" s="1"/>
  <c r="U14" i="12"/>
  <c r="D15"/>
  <c r="D26" i="34" s="1"/>
  <c r="U7" i="12"/>
  <c r="Z15"/>
  <c r="Q10"/>
  <c r="BA24" i="34"/>
  <c r="AH13" i="12"/>
  <c r="AW5" i="1"/>
  <c r="AU16" i="34" s="1"/>
  <c r="AO8" i="1"/>
  <c r="AO5"/>
  <c r="Z5" i="12" s="1"/>
  <c r="O6"/>
  <c r="N6" s="1"/>
  <c r="Y5" i="1"/>
  <c r="N8" i="12"/>
  <c r="X3" i="5"/>
  <c r="AZ13" i="1"/>
  <c r="AZ24" i="34" s="1"/>
  <c r="AG11" i="5"/>
  <c r="J12" i="1"/>
  <c r="AZ10"/>
  <c r="AZ21" i="34" s="1"/>
  <c r="AG8" i="5"/>
  <c r="D15" i="34"/>
  <c r="J4" i="1"/>
  <c r="L7"/>
  <c r="X5" i="5"/>
  <c r="T26" i="34"/>
  <c r="O15" i="12"/>
  <c r="T24" i="34"/>
  <c r="O13" i="12"/>
  <c r="T22" i="34"/>
  <c r="O11" i="12"/>
  <c r="N5"/>
  <c r="J15" i="1"/>
  <c r="D24" i="34"/>
  <c r="J13" i="1"/>
  <c r="D21" i="34"/>
  <c r="J10" i="1"/>
  <c r="AZ4"/>
  <c r="AZ15" i="34" s="1"/>
  <c r="AG2" i="5"/>
  <c r="O12" i="12"/>
  <c r="D22" i="34"/>
  <c r="J11" i="1"/>
  <c r="O10" i="12"/>
  <c r="D16" i="34"/>
  <c r="J5" i="1"/>
  <c r="M5" i="12" s="1"/>
  <c r="O4"/>
  <c r="D27" i="34"/>
  <c r="J16" i="1"/>
  <c r="M16" i="12" s="1"/>
  <c r="D17" i="34"/>
  <c r="J6" i="1"/>
  <c r="N16" i="12"/>
  <c r="N14"/>
  <c r="O9"/>
  <c r="D19" i="34"/>
  <c r="J8" i="1"/>
  <c r="M8" i="12" s="1"/>
  <c r="D6" i="6"/>
  <c r="AO6" i="1"/>
  <c r="Z6" i="12" s="1"/>
  <c r="AO10" i="1"/>
  <c r="D20" i="34"/>
  <c r="J9" i="1"/>
  <c r="D18" i="34"/>
  <c r="J7" i="1"/>
  <c r="D14" i="6"/>
  <c r="AO14" i="1"/>
  <c r="D14" i="12"/>
  <c r="E14" s="1"/>
  <c r="Z20" i="34"/>
  <c r="R9" i="12"/>
  <c r="AO16" i="34"/>
  <c r="P15" i="1"/>
  <c r="H13" i="13" s="1"/>
  <c r="S26" i="34"/>
  <c r="BA23"/>
  <c r="AB12" i="1"/>
  <c r="H10" i="37" s="1"/>
  <c r="Z23" i="34"/>
  <c r="P12" i="1"/>
  <c r="H10" i="13" s="1"/>
  <c r="S23" i="34"/>
  <c r="AJ10" i="1"/>
  <c r="L8" i="37" s="1"/>
  <c r="AI21" i="34"/>
  <c r="AJ8" i="1"/>
  <c r="L6" i="37" s="1"/>
  <c r="AH19" i="34"/>
  <c r="Q19"/>
  <c r="P5" i="1"/>
  <c r="H3" i="13" s="1"/>
  <c r="T16" i="34"/>
  <c r="AJ15" i="1"/>
  <c r="AI26" i="34"/>
  <c r="P14" i="1"/>
  <c r="H12" i="13" s="1"/>
  <c r="T25" i="34"/>
  <c r="AJ13" i="1"/>
  <c r="AI24" i="34"/>
  <c r="P11" i="1"/>
  <c r="H9" i="13" s="1"/>
  <c r="S22" i="34"/>
  <c r="P16" i="1"/>
  <c r="H14" i="13" s="1"/>
  <c r="T27" i="34"/>
  <c r="Q11" i="12"/>
  <c r="Y22" i="34"/>
  <c r="AJ9" i="1"/>
  <c r="AI20" i="34"/>
  <c r="P8" i="1"/>
  <c r="H6" i="13" s="1"/>
  <c r="T19" i="34"/>
  <c r="AJ7" i="1"/>
  <c r="L5" i="37" s="1"/>
  <c r="AI18" i="34"/>
  <c r="P7" i="1"/>
  <c r="H5" i="13" s="1"/>
  <c r="S18" i="34"/>
  <c r="AB5" i="1"/>
  <c r="H3" i="37" s="1"/>
  <c r="Y16" i="34"/>
  <c r="AJ11" i="1"/>
  <c r="AH22" i="34"/>
  <c r="AX5" i="6"/>
  <c r="S15" i="12"/>
  <c r="AA26" i="34"/>
  <c r="AB26"/>
  <c r="AC26"/>
  <c r="J15" i="12"/>
  <c r="I15" s="1"/>
  <c r="K26" i="34"/>
  <c r="V25"/>
  <c r="W25"/>
  <c r="U25"/>
  <c r="H14" i="12"/>
  <c r="H25" i="34"/>
  <c r="S13" i="12"/>
  <c r="AB24" i="34"/>
  <c r="AC24"/>
  <c r="AA24"/>
  <c r="M24"/>
  <c r="N24"/>
  <c r="L24"/>
  <c r="J12" i="12"/>
  <c r="I12" s="1"/>
  <c r="K23" i="34"/>
  <c r="AI11" i="1"/>
  <c r="K9" i="37" s="1"/>
  <c r="AD22" i="34"/>
  <c r="AE22"/>
  <c r="AF22"/>
  <c r="L22"/>
  <c r="M22"/>
  <c r="N22"/>
  <c r="T9" i="12"/>
  <c r="AF20" i="34"/>
  <c r="AD20"/>
  <c r="AE20"/>
  <c r="W20"/>
  <c r="V20"/>
  <c r="U20"/>
  <c r="H9" i="12"/>
  <c r="G9" s="1"/>
  <c r="H20" i="34"/>
  <c r="T7" i="12"/>
  <c r="AD18" i="34"/>
  <c r="AE18"/>
  <c r="AF18"/>
  <c r="H7" i="12"/>
  <c r="G7" s="1"/>
  <c r="H18" i="34"/>
  <c r="AA17"/>
  <c r="AB17"/>
  <c r="AC17"/>
  <c r="S5" i="12"/>
  <c r="AA16" i="34"/>
  <c r="AB16"/>
  <c r="AC16"/>
  <c r="L16"/>
  <c r="M16"/>
  <c r="N16"/>
  <c r="T16" i="12"/>
  <c r="AD27" i="34"/>
  <c r="AE27"/>
  <c r="AF27"/>
  <c r="U27"/>
  <c r="W27"/>
  <c r="V27"/>
  <c r="H16" i="12"/>
  <c r="G16" s="1"/>
  <c r="H27" i="34"/>
  <c r="AE25"/>
  <c r="AF25"/>
  <c r="AD25"/>
  <c r="E12" i="40"/>
  <c r="L25" i="34"/>
  <c r="M25"/>
  <c r="N25"/>
  <c r="J13" i="12"/>
  <c r="I13" s="1"/>
  <c r="K24" i="34"/>
  <c r="S11" i="12"/>
  <c r="AA22" i="34"/>
  <c r="AB22"/>
  <c r="AC22"/>
  <c r="J11" i="12"/>
  <c r="I11" s="1"/>
  <c r="K22" i="34"/>
  <c r="V21"/>
  <c r="W21"/>
  <c r="U21"/>
  <c r="H10" i="12"/>
  <c r="G10" s="1"/>
  <c r="H21" i="34"/>
  <c r="S9" i="12"/>
  <c r="AB20" i="34"/>
  <c r="AC20"/>
  <c r="AA20"/>
  <c r="E7" i="40"/>
  <c r="M20" i="34"/>
  <c r="N20"/>
  <c r="L20"/>
  <c r="T8" i="12"/>
  <c r="AD19" i="34"/>
  <c r="AE19"/>
  <c r="AF19"/>
  <c r="Z8" i="1"/>
  <c r="G6" i="37" s="1"/>
  <c r="U19" i="34"/>
  <c r="W19"/>
  <c r="V19"/>
  <c r="H8" i="12"/>
  <c r="G8" s="1"/>
  <c r="H19" i="34"/>
  <c r="S7" i="12"/>
  <c r="AA18" i="34"/>
  <c r="AB18"/>
  <c r="AC18"/>
  <c r="L18"/>
  <c r="M18"/>
  <c r="N18"/>
  <c r="J5" i="12"/>
  <c r="K16" i="34"/>
  <c r="V15"/>
  <c r="W15"/>
  <c r="U15"/>
  <c r="H4" i="12"/>
  <c r="G4" s="1"/>
  <c r="H15" i="34"/>
  <c r="AH16" i="1"/>
  <c r="J14" i="37" s="1"/>
  <c r="AC27" i="34"/>
  <c r="AB27"/>
  <c r="AA27"/>
  <c r="N27"/>
  <c r="L27"/>
  <c r="M27"/>
  <c r="U26"/>
  <c r="V26"/>
  <c r="W26"/>
  <c r="H15" i="12"/>
  <c r="H26" i="34"/>
  <c r="AH14" i="1"/>
  <c r="J12" i="37" s="1"/>
  <c r="AA25" i="34"/>
  <c r="AB25"/>
  <c r="AC25"/>
  <c r="J14" i="12"/>
  <c r="K25" i="34"/>
  <c r="Z13" i="1"/>
  <c r="G11" i="37" s="1"/>
  <c r="W24" i="34"/>
  <c r="V24"/>
  <c r="U24"/>
  <c r="T12" i="12"/>
  <c r="AD23" i="34"/>
  <c r="AE23"/>
  <c r="AF23"/>
  <c r="U23"/>
  <c r="W23"/>
  <c r="V23"/>
  <c r="H12" i="12"/>
  <c r="G12" s="1"/>
  <c r="H23" i="34"/>
  <c r="T10" i="12"/>
  <c r="AE21" i="34"/>
  <c r="AF21"/>
  <c r="AD21"/>
  <c r="L21"/>
  <c r="M21"/>
  <c r="N21"/>
  <c r="J9" i="12"/>
  <c r="K20" i="34"/>
  <c r="S8" i="12"/>
  <c r="AC19" i="34"/>
  <c r="AB19"/>
  <c r="AA19"/>
  <c r="E6" i="40"/>
  <c r="N19" i="34"/>
  <c r="L19"/>
  <c r="M19"/>
  <c r="J7" i="12"/>
  <c r="I7" s="1"/>
  <c r="K18" i="34"/>
  <c r="Z6" i="1"/>
  <c r="G4" i="37" s="1"/>
  <c r="V17" i="34"/>
  <c r="W17"/>
  <c r="U17"/>
  <c r="H6" i="12"/>
  <c r="G6" s="1"/>
  <c r="H17" i="34"/>
  <c r="T4" i="12"/>
  <c r="AE15" i="34"/>
  <c r="AF15"/>
  <c r="AD15"/>
  <c r="E2" i="40"/>
  <c r="L15" i="34"/>
  <c r="M15"/>
  <c r="N15"/>
  <c r="J16" i="12"/>
  <c r="I16" s="1"/>
  <c r="K27" i="34"/>
  <c r="T15" i="12"/>
  <c r="AD26" i="34"/>
  <c r="AE26"/>
  <c r="AF26"/>
  <c r="E13" i="40"/>
  <c r="L26" i="34"/>
  <c r="M26"/>
  <c r="N26"/>
  <c r="T13" i="12"/>
  <c r="AF24" i="34"/>
  <c r="AD24"/>
  <c r="AE24"/>
  <c r="H13" i="12"/>
  <c r="H24" i="34"/>
  <c r="S12" i="12"/>
  <c r="AC23" i="34"/>
  <c r="AB23"/>
  <c r="AA23"/>
  <c r="E10" i="40"/>
  <c r="N23" i="34"/>
  <c r="L23"/>
  <c r="M23"/>
  <c r="Z11" i="1"/>
  <c r="G9" i="37" s="1"/>
  <c r="U22" i="34"/>
  <c r="V22"/>
  <c r="W22"/>
  <c r="H11" i="12"/>
  <c r="G11" s="1"/>
  <c r="H22" i="34"/>
  <c r="S10" i="12"/>
  <c r="AA21" i="34"/>
  <c r="AB21"/>
  <c r="AC21"/>
  <c r="J10" i="12"/>
  <c r="K21" i="34"/>
  <c r="J8" i="12"/>
  <c r="I8" s="1"/>
  <c r="K19" i="34"/>
  <c r="U18"/>
  <c r="V18"/>
  <c r="W18"/>
  <c r="AE17"/>
  <c r="AF17"/>
  <c r="AD17"/>
  <c r="N17"/>
  <c r="L17"/>
  <c r="M17"/>
  <c r="T5" i="12"/>
  <c r="AD16" i="34"/>
  <c r="AE16"/>
  <c r="AF16"/>
  <c r="U16"/>
  <c r="V16"/>
  <c r="W16"/>
  <c r="H5" i="12"/>
  <c r="H16" i="34"/>
  <c r="S4" i="12"/>
  <c r="AA15" i="34"/>
  <c r="AB15"/>
  <c r="AC15"/>
  <c r="J4" i="12"/>
  <c r="K15" i="34"/>
  <c r="V5" i="6"/>
  <c r="E16"/>
  <c r="O5" i="13"/>
  <c r="J5" i="37"/>
  <c r="AX16" i="6"/>
  <c r="V16"/>
  <c r="Q5" i="12"/>
  <c r="AB16" i="1"/>
  <c r="D9" i="6"/>
  <c r="AO9" i="1"/>
  <c r="AW9"/>
  <c r="D16" i="6"/>
  <c r="BA16" i="1"/>
  <c r="BA27" i="34" s="1"/>
  <c r="D12" i="6"/>
  <c r="AO12" i="1"/>
  <c r="AW12"/>
  <c r="AW16"/>
  <c r="AO16"/>
  <c r="AJ16"/>
  <c r="L14" i="37" s="1"/>
  <c r="P9" i="1"/>
  <c r="H7" i="13" s="1"/>
  <c r="N16" i="6"/>
  <c r="V7" i="5"/>
  <c r="A7" i="7"/>
  <c r="V11" i="5"/>
  <c r="A11" i="7"/>
  <c r="V3" i="5"/>
  <c r="A3" i="7"/>
  <c r="R16" i="1"/>
  <c r="D14" i="37" s="1"/>
  <c r="E14" i="40"/>
  <c r="B12" i="13"/>
  <c r="B14" i="6"/>
  <c r="AY14" s="1"/>
  <c r="B10" i="13"/>
  <c r="B12" i="6"/>
  <c r="W12" s="1"/>
  <c r="R11" i="1"/>
  <c r="D9" i="37" s="1"/>
  <c r="E9" i="40"/>
  <c r="B5" i="13"/>
  <c r="B7" i="6"/>
  <c r="W7" s="1"/>
  <c r="R6" i="1"/>
  <c r="D4" i="37" s="1"/>
  <c r="E4" i="40"/>
  <c r="V14" i="5"/>
  <c r="A14" i="7"/>
  <c r="V10" i="5"/>
  <c r="A10" i="7"/>
  <c r="V6" i="5"/>
  <c r="A6" i="7"/>
  <c r="V2" i="5"/>
  <c r="A2" i="7"/>
  <c r="B13" i="13"/>
  <c r="B15" i="6"/>
  <c r="R13" i="1"/>
  <c r="D11" i="37" s="1"/>
  <c r="E11" i="40"/>
  <c r="B8" i="13"/>
  <c r="B10" i="6"/>
  <c r="B6" i="13"/>
  <c r="B8" i="6"/>
  <c r="AO8" s="1"/>
  <c r="R5" i="1"/>
  <c r="D3" i="37" s="1"/>
  <c r="E3" i="40"/>
  <c r="B2" i="13"/>
  <c r="B4" i="6"/>
  <c r="V13" i="5"/>
  <c r="A13" i="7"/>
  <c r="V9" i="5"/>
  <c r="A9" i="7"/>
  <c r="V5" i="5"/>
  <c r="A5" i="7"/>
  <c r="B14" i="13"/>
  <c r="B16" i="6"/>
  <c r="B9" i="13"/>
  <c r="B11" i="6"/>
  <c r="AY11" s="1"/>
  <c r="B7" i="13"/>
  <c r="B9" i="6"/>
  <c r="AF9" s="1"/>
  <c r="R7" i="1"/>
  <c r="D5" i="37" s="1"/>
  <c r="E5" i="40"/>
  <c r="B4" i="13"/>
  <c r="B6" i="6"/>
  <c r="V12" i="5"/>
  <c r="A12" i="7"/>
  <c r="V8" i="5"/>
  <c r="A8" i="7"/>
  <c r="V4" i="5"/>
  <c r="A4" i="7"/>
  <c r="B11" i="13"/>
  <c r="B13" i="6"/>
  <c r="AF13" s="1"/>
  <c r="R10" i="1"/>
  <c r="D8" i="37" s="1"/>
  <c r="E8" i="40"/>
  <c r="B3" i="13"/>
  <c r="B5" i="6"/>
  <c r="AO5" s="1"/>
  <c r="AE13"/>
  <c r="E13"/>
  <c r="E12"/>
  <c r="E10"/>
  <c r="AE8"/>
  <c r="E8"/>
  <c r="N5"/>
  <c r="V13"/>
  <c r="AE10"/>
  <c r="AX8"/>
  <c r="V8"/>
  <c r="AE14"/>
  <c r="E14"/>
  <c r="AX13"/>
  <c r="AE5"/>
  <c r="P11"/>
  <c r="K4" i="13"/>
  <c r="P9"/>
  <c r="Y11" i="6"/>
  <c r="X7"/>
  <c r="E8" i="12"/>
  <c r="M10" i="13"/>
  <c r="Q12" i="6"/>
  <c r="E12" i="12"/>
  <c r="E4"/>
  <c r="AJ12" i="1"/>
  <c r="L10" i="37" s="1"/>
  <c r="Q5" i="13"/>
  <c r="Z7" i="6"/>
  <c r="D7"/>
  <c r="AW7" i="1"/>
  <c r="AU18" i="34" s="1"/>
  <c r="AJ4" i="1"/>
  <c r="L2" i="37" s="1"/>
  <c r="AJ14" i="1"/>
  <c r="L12" i="37" s="1"/>
  <c r="Q6" i="13"/>
  <c r="Z8" i="6"/>
  <c r="Q14" i="13"/>
  <c r="Z16" i="6"/>
  <c r="D13"/>
  <c r="AO13" i="1"/>
  <c r="AW13"/>
  <c r="Y13"/>
  <c r="AB13" s="1"/>
  <c r="AW15"/>
  <c r="AU26" i="34" s="1"/>
  <c r="D15" i="6"/>
  <c r="Q11" i="13"/>
  <c r="M3"/>
  <c r="Q5" i="6"/>
  <c r="P13" i="1"/>
  <c r="H11" i="13" s="1"/>
  <c r="AJ6" i="1"/>
  <c r="L4" i="37" s="1"/>
  <c r="P6" i="1"/>
  <c r="P10"/>
  <c r="AJ5"/>
  <c r="L3" i="37" s="1"/>
  <c r="P4" i="1"/>
  <c r="H2" i="13" s="1"/>
  <c r="AX9" i="6"/>
  <c r="N9"/>
  <c r="AE9"/>
  <c r="V9"/>
  <c r="V4"/>
  <c r="AX4"/>
  <c r="AE4"/>
  <c r="N4"/>
  <c r="AO15"/>
  <c r="AY13"/>
  <c r="AY8"/>
  <c r="AE12"/>
  <c r="AX12"/>
  <c r="N12"/>
  <c r="AE7"/>
  <c r="V7"/>
  <c r="AX7"/>
  <c r="N7"/>
  <c r="O16"/>
  <c r="W16"/>
  <c r="AY16"/>
  <c r="AF16"/>
  <c r="N15"/>
  <c r="V15"/>
  <c r="AX15"/>
  <c r="AE15"/>
  <c r="N11"/>
  <c r="V11"/>
  <c r="AX11"/>
  <c r="AE11"/>
  <c r="N6"/>
  <c r="V6"/>
  <c r="AX6"/>
  <c r="AE6"/>
  <c r="AY15"/>
  <c r="W15"/>
  <c r="AX14"/>
  <c r="V14"/>
  <c r="AX10"/>
  <c r="V10"/>
  <c r="AO7"/>
  <c r="AH8" i="1"/>
  <c r="J6" i="37" s="1"/>
  <c r="AI7" i="1"/>
  <c r="K5" i="37" s="1"/>
  <c r="P11" i="12"/>
  <c r="AH12" i="1"/>
  <c r="J10" i="37" s="1"/>
  <c r="K11" i="12"/>
  <c r="K7"/>
  <c r="S16"/>
  <c r="T11"/>
  <c r="AI8" i="1"/>
  <c r="K6" i="37" s="1"/>
  <c r="AH11" i="1"/>
  <c r="J9" i="37" s="1"/>
  <c r="AI5" i="1"/>
  <c r="K3" i="37" s="1"/>
  <c r="AH4" i="1"/>
  <c r="J2" i="37" s="1"/>
  <c r="AH5" i="1"/>
  <c r="J3" i="37" s="1"/>
  <c r="AH6" i="1"/>
  <c r="J4" i="37" s="1"/>
  <c r="S6" i="12"/>
  <c r="AH13" i="1"/>
  <c r="J11" i="37" s="1"/>
  <c r="AI16" i="1"/>
  <c r="K14" i="37" s="1"/>
  <c r="Z16" i="1"/>
  <c r="G14" i="37" s="1"/>
  <c r="P16" i="12"/>
  <c r="K16"/>
  <c r="AI14" i="1"/>
  <c r="K12" i="37" s="1"/>
  <c r="T14" i="12"/>
  <c r="R12" i="1"/>
  <c r="D10" i="37" s="1"/>
  <c r="K12" i="12"/>
  <c r="R9" i="1"/>
  <c r="D7" i="37" s="1"/>
  <c r="K9" i="12"/>
  <c r="R8" i="1"/>
  <c r="D6" i="37" s="1"/>
  <c r="K8" i="12"/>
  <c r="Z15" i="1"/>
  <c r="G13" i="37" s="1"/>
  <c r="P15" i="12"/>
  <c r="Z4" i="1"/>
  <c r="G2" i="37" s="1"/>
  <c r="P4" i="12"/>
  <c r="AI15" i="1"/>
  <c r="K13" i="37" s="1"/>
  <c r="AH15" i="1"/>
  <c r="J13" i="37" s="1"/>
  <c r="Z5" i="1"/>
  <c r="G3" i="37" s="1"/>
  <c r="P5" i="12"/>
  <c r="AH10" i="1"/>
  <c r="J8" i="37" s="1"/>
  <c r="R15" i="1"/>
  <c r="D13" i="37" s="1"/>
  <c r="K15" i="12"/>
  <c r="Z14" i="1"/>
  <c r="G12" i="37" s="1"/>
  <c r="P14" i="12"/>
  <c r="AI6" i="1"/>
  <c r="K4" i="37" s="1"/>
  <c r="T6" i="12"/>
  <c r="K10"/>
  <c r="R14" i="1"/>
  <c r="D12" i="37" s="1"/>
  <c r="K14" i="12"/>
  <c r="K13"/>
  <c r="G14"/>
  <c r="G13"/>
  <c r="AI4" i="1"/>
  <c r="K2" i="37" s="1"/>
  <c r="K6" i="12"/>
  <c r="I5"/>
  <c r="P8"/>
  <c r="I4"/>
  <c r="I14"/>
  <c r="N15" i="1"/>
  <c r="M11"/>
  <c r="AI9"/>
  <c r="K7" i="37" s="1"/>
  <c r="AI13" i="1"/>
  <c r="K11" i="37" s="1"/>
  <c r="AH9" i="1"/>
  <c r="J7" i="37" s="1"/>
  <c r="P6" i="12"/>
  <c r="K5"/>
  <c r="AI10" i="1"/>
  <c r="K8" i="37" s="1"/>
  <c r="R4" i="1"/>
  <c r="D2" i="37" s="1"/>
  <c r="K4" i="12"/>
  <c r="G15"/>
  <c r="M13" i="1"/>
  <c r="G5" i="12"/>
  <c r="Z12" i="1"/>
  <c r="G10" i="37" s="1"/>
  <c r="P12" i="12"/>
  <c r="N6" i="1"/>
  <c r="J6" i="12"/>
  <c r="I6" s="1"/>
  <c r="P13"/>
  <c r="AI12" i="1"/>
  <c r="K10" i="37" s="1"/>
  <c r="Z10" i="1"/>
  <c r="G8" i="37" s="1"/>
  <c r="P10" i="12"/>
  <c r="Z9" i="1"/>
  <c r="G7" i="37" s="1"/>
  <c r="P9" i="12"/>
  <c r="Z7" i="1"/>
  <c r="G5" i="37" s="1"/>
  <c r="P7" i="12"/>
  <c r="E6"/>
  <c r="I9"/>
  <c r="I10"/>
  <c r="M15" i="1"/>
  <c r="M14"/>
  <c r="N13"/>
  <c r="M16"/>
  <c r="E9" i="12"/>
  <c r="E5"/>
  <c r="M5" i="1"/>
  <c r="M4"/>
  <c r="N16"/>
  <c r="N10"/>
  <c r="N9"/>
  <c r="N5"/>
  <c r="E13" i="12"/>
  <c r="E10"/>
  <c r="N14" i="1"/>
  <c r="M12"/>
  <c r="M10"/>
  <c r="M8"/>
  <c r="M6"/>
  <c r="N4"/>
  <c r="N12"/>
  <c r="M9"/>
  <c r="N8"/>
  <c r="M7"/>
  <c r="S14" i="12"/>
  <c r="E16"/>
  <c r="E11"/>
  <c r="E7"/>
  <c r="AM10" i="1"/>
  <c r="AR10" s="1"/>
  <c r="N8" i="37" s="1"/>
  <c r="AY10" i="1"/>
  <c r="Y10"/>
  <c r="Z21" i="34" s="1"/>
  <c r="BA10" i="1"/>
  <c r="BA21" i="34" s="1"/>
  <c r="AW10" i="1"/>
  <c r="AM11"/>
  <c r="AL22" i="34" s="1"/>
  <c r="AY11" i="1"/>
  <c r="BC11" s="1"/>
  <c r="S9" i="37" s="1"/>
  <c r="Y11" i="1"/>
  <c r="Z22" i="34" s="1"/>
  <c r="BA11" i="1"/>
  <c r="BA22" i="34" s="1"/>
  <c r="AW11" i="1"/>
  <c r="AU22" i="34" s="1"/>
  <c r="AO11" i="1"/>
  <c r="AO22" i="34" s="1"/>
  <c r="N11" i="1"/>
  <c r="AM7"/>
  <c r="AL18" i="34" s="1"/>
  <c r="AY7" i="1"/>
  <c r="Y7"/>
  <c r="Z18" i="34" s="1"/>
  <c r="BA7" i="1"/>
  <c r="BA18" i="34" s="1"/>
  <c r="AM6" i="1"/>
  <c r="AR6" s="1"/>
  <c r="N4" i="37" s="1"/>
  <c r="AY6" i="1"/>
  <c r="Y6"/>
  <c r="BA6"/>
  <c r="BA17" i="34" s="1"/>
  <c r="AW6" i="1"/>
  <c r="AM4"/>
  <c r="AL15" i="34" s="1"/>
  <c r="AY4" i="1"/>
  <c r="BC4" s="1"/>
  <c r="S2" i="37" s="1"/>
  <c r="AO4" i="1"/>
  <c r="AB9"/>
  <c r="H7" i="37" s="1"/>
  <c r="AO7" i="1"/>
  <c r="N7"/>
  <c r="AW4"/>
  <c r="Y4"/>
  <c r="Z15" i="34" s="1"/>
  <c r="AM15" i="1"/>
  <c r="AL26" i="34" s="1"/>
  <c r="AY15" i="1"/>
  <c r="Y15"/>
  <c r="Z26" i="34" s="1"/>
  <c r="BA15" i="1"/>
  <c r="BA26" i="34" s="1"/>
  <c r="AM14" i="1"/>
  <c r="AY14"/>
  <c r="Y14"/>
  <c r="Z25" i="34" s="1"/>
  <c r="BA14" i="1"/>
  <c r="AW14"/>
  <c r="AM13"/>
  <c r="AY13"/>
  <c r="AM9"/>
  <c r="AY9"/>
  <c r="AM5"/>
  <c r="AY5"/>
  <c r="AM16"/>
  <c r="AY16"/>
  <c r="BC16" s="1"/>
  <c r="S14" i="37" s="1"/>
  <c r="AM12" i="1"/>
  <c r="AY12"/>
  <c r="AM8"/>
  <c r="AL19" i="34" s="1"/>
  <c r="AY8" i="1"/>
  <c r="E15" i="12" l="1"/>
  <c r="O7" i="6"/>
  <c r="AO13"/>
  <c r="O14" i="13"/>
  <c r="O12"/>
  <c r="W8" i="6"/>
  <c r="P13"/>
  <c r="Q16" i="34"/>
  <c r="W11" i="6"/>
  <c r="O8"/>
  <c r="K11" i="13"/>
  <c r="BA15" i="34"/>
  <c r="AY7" i="6"/>
  <c r="O13"/>
  <c r="X16"/>
  <c r="X14"/>
  <c r="BD4" i="1"/>
  <c r="BD13"/>
  <c r="T11" i="37" s="1"/>
  <c r="BD12" i="1"/>
  <c r="T10" i="37" s="1"/>
  <c r="AG13" i="12"/>
  <c r="Q27" i="34"/>
  <c r="O12" i="6"/>
  <c r="AF12"/>
  <c r="AY12"/>
  <c r="AO9"/>
  <c r="W5"/>
  <c r="BD9" i="1"/>
  <c r="T7" i="37" s="1"/>
  <c r="BD8" i="1"/>
  <c r="T6" i="37" s="1"/>
  <c r="AH9" i="12"/>
  <c r="AG9" s="1"/>
  <c r="Z10" i="6"/>
  <c r="Q8" i="13"/>
  <c r="AH8" i="12"/>
  <c r="AG8" s="1"/>
  <c r="AD5"/>
  <c r="Z19" i="34"/>
  <c r="R8" i="12"/>
  <c r="BA16" i="34"/>
  <c r="AH5" i="12"/>
  <c r="AU19" i="34"/>
  <c r="AD8" i="12"/>
  <c r="AO17" i="34"/>
  <c r="P6" i="6"/>
  <c r="H11" i="37"/>
  <c r="AA13" i="1"/>
  <c r="L11" i="37"/>
  <c r="Z13" i="6"/>
  <c r="L13" i="37"/>
  <c r="Q13" i="13"/>
  <c r="Z15" i="6"/>
  <c r="AO19" i="34"/>
  <c r="Z8" i="12"/>
  <c r="Z16" i="34"/>
  <c r="R5" i="12"/>
  <c r="U3" i="5" s="1"/>
  <c r="L7" i="37"/>
  <c r="Q7" i="13"/>
  <c r="Y10"/>
  <c r="AR12" i="6"/>
  <c r="N9" i="12"/>
  <c r="AV16" i="1"/>
  <c r="AE14" i="5"/>
  <c r="Q17" i="34"/>
  <c r="M6" i="12"/>
  <c r="AP5" i="1"/>
  <c r="AV8"/>
  <c r="AE6" i="5"/>
  <c r="Z9" i="6"/>
  <c r="E19" i="34"/>
  <c r="T2" i="37"/>
  <c r="Y2" i="13"/>
  <c r="AR4" i="6"/>
  <c r="AP6" i="1"/>
  <c r="M4" i="12"/>
  <c r="Q15" i="34"/>
  <c r="Q23"/>
  <c r="M12" i="12"/>
  <c r="E23" i="34"/>
  <c r="Q22"/>
  <c r="M11" i="12"/>
  <c r="M10"/>
  <c r="Q21" i="34"/>
  <c r="Q26"/>
  <c r="M15" i="12"/>
  <c r="H14" i="37"/>
  <c r="M14" i="13"/>
  <c r="Q16" i="6"/>
  <c r="AZ5" i="1"/>
  <c r="AG3" i="5"/>
  <c r="L9" i="37"/>
  <c r="Q9" i="13"/>
  <c r="Z11" i="6"/>
  <c r="Q18" i="34"/>
  <c r="M7" i="12"/>
  <c r="N11"/>
  <c r="N15"/>
  <c r="E18" i="34"/>
  <c r="E20"/>
  <c r="AO21"/>
  <c r="Z10" i="12"/>
  <c r="AQ8" i="1"/>
  <c r="AP16"/>
  <c r="AP8"/>
  <c r="AD6" i="5"/>
  <c r="E22" i="34"/>
  <c r="E21"/>
  <c r="E16"/>
  <c r="AZ11" i="1"/>
  <c r="AZ22" i="34" s="1"/>
  <c r="AG9" i="5"/>
  <c r="D25" i="34"/>
  <c r="J14" i="1"/>
  <c r="Q20" i="34"/>
  <c r="M9" i="12"/>
  <c r="AV14" i="1"/>
  <c r="AT25" i="34" s="1"/>
  <c r="AE12" i="5"/>
  <c r="AQ16" i="1"/>
  <c r="N4" i="12"/>
  <c r="N12"/>
  <c r="Q24" i="34"/>
  <c r="M13" i="12"/>
  <c r="N13"/>
  <c r="E26" i="34"/>
  <c r="E27"/>
  <c r="E24"/>
  <c r="E25"/>
  <c r="E17"/>
  <c r="E15"/>
  <c r="AV6" i="1"/>
  <c r="AT17" i="34" s="1"/>
  <c r="AE4" i="5"/>
  <c r="AP14" i="1"/>
  <c r="AQ5"/>
  <c r="N10" i="12"/>
  <c r="AV5" i="1"/>
  <c r="AE3" i="5"/>
  <c r="T18" i="34"/>
  <c r="O7" i="12"/>
  <c r="AG4"/>
  <c r="AO25" i="34"/>
  <c r="Z14" i="12"/>
  <c r="AF12"/>
  <c r="AE12" s="1"/>
  <c r="AX23" i="34"/>
  <c r="X16" i="12"/>
  <c r="W16" s="1"/>
  <c r="AL27" i="34"/>
  <c r="AF9" i="12"/>
  <c r="AE9" s="1"/>
  <c r="AX20" i="34"/>
  <c r="AH14" i="12"/>
  <c r="AG14" s="1"/>
  <c r="BA25" i="34"/>
  <c r="Z4" i="12"/>
  <c r="AO15" i="34"/>
  <c r="AF10" i="12"/>
  <c r="AE10" s="1"/>
  <c r="AX21" i="34"/>
  <c r="Z13" i="12"/>
  <c r="AO24" i="34"/>
  <c r="AD12" i="12"/>
  <c r="AU23" i="34"/>
  <c r="AD9" i="12"/>
  <c r="AU20" i="34"/>
  <c r="X12" i="12"/>
  <c r="W12" s="1"/>
  <c r="AL23" i="34"/>
  <c r="X9" i="12"/>
  <c r="W9" s="1"/>
  <c r="AL20" i="34"/>
  <c r="AD4" i="12"/>
  <c r="AU15" i="34"/>
  <c r="AF4" i="12"/>
  <c r="AE4" s="1"/>
  <c r="AX15" i="34"/>
  <c r="R6" i="12"/>
  <c r="U4" i="5" s="1"/>
  <c r="Z17" i="34"/>
  <c r="AD10" i="12"/>
  <c r="AU21" i="34"/>
  <c r="X10" i="12"/>
  <c r="W10" s="1"/>
  <c r="AL21" i="34"/>
  <c r="Z12" i="12"/>
  <c r="AO23" i="34"/>
  <c r="Z9" i="12"/>
  <c r="AO20" i="34"/>
  <c r="AF8" i="12"/>
  <c r="AE8" s="1"/>
  <c r="AX19" i="34"/>
  <c r="AF5" i="12"/>
  <c r="AE5" s="1"/>
  <c r="AX16" i="34"/>
  <c r="AF13" i="12"/>
  <c r="AE13" s="1"/>
  <c r="AX24" i="34"/>
  <c r="AF14" i="12"/>
  <c r="AE14" s="1"/>
  <c r="AX25" i="34"/>
  <c r="AF15" i="12"/>
  <c r="AE15" s="1"/>
  <c r="AX26" i="34"/>
  <c r="AF6" i="12"/>
  <c r="AE6" s="1"/>
  <c r="AX17" i="34"/>
  <c r="AF7" i="12"/>
  <c r="AE7" s="1"/>
  <c r="AX18" i="34"/>
  <c r="AF11" i="12"/>
  <c r="AE11" s="1"/>
  <c r="AX22" i="34"/>
  <c r="R13" i="12"/>
  <c r="U11" i="5" s="1"/>
  <c r="Z24" i="34"/>
  <c r="Z16" i="12"/>
  <c r="AO27" i="34"/>
  <c r="AF16" i="12"/>
  <c r="AE16" s="1"/>
  <c r="AX27" i="34"/>
  <c r="X5" i="12"/>
  <c r="W5" s="1"/>
  <c r="AL16" i="34"/>
  <c r="X13" i="12"/>
  <c r="W13" s="1"/>
  <c r="AL24" i="34"/>
  <c r="AD14" i="12"/>
  <c r="AC14" s="1"/>
  <c r="AU25" i="34"/>
  <c r="X14" i="12"/>
  <c r="W14" s="1"/>
  <c r="AL25" i="34"/>
  <c r="Z7" i="12"/>
  <c r="AO18" i="34"/>
  <c r="AD6" i="12"/>
  <c r="AU17" i="34"/>
  <c r="X6" i="12"/>
  <c r="W6" s="1"/>
  <c r="AL17" i="34"/>
  <c r="AD13" i="12"/>
  <c r="AU24" i="34"/>
  <c r="AD16" i="12"/>
  <c r="AU27" i="34"/>
  <c r="AK7" i="1"/>
  <c r="M5" i="37" s="1"/>
  <c r="AY5" i="6"/>
  <c r="P8"/>
  <c r="K9" i="13"/>
  <c r="AC8" i="1"/>
  <c r="I6" i="37" s="1"/>
  <c r="O5" i="6"/>
  <c r="K6" i="13"/>
  <c r="AA8" i="1"/>
  <c r="BD16"/>
  <c r="T14" i="37" s="1"/>
  <c r="AH16" i="12"/>
  <c r="AG16" s="1"/>
  <c r="D6" i="13"/>
  <c r="D6" i="40"/>
  <c r="C4"/>
  <c r="C4" i="13"/>
  <c r="D12"/>
  <c r="D12" i="40"/>
  <c r="D14" i="13"/>
  <c r="D14" i="40"/>
  <c r="C2"/>
  <c r="C2" i="13"/>
  <c r="D4"/>
  <c r="D4" i="40"/>
  <c r="C9"/>
  <c r="C9" i="13"/>
  <c r="H10" i="6"/>
  <c r="F8" i="13"/>
  <c r="O11" i="6"/>
  <c r="AF11"/>
  <c r="F11"/>
  <c r="AO11"/>
  <c r="AF4"/>
  <c r="F4"/>
  <c r="AO4"/>
  <c r="O4"/>
  <c r="AY4"/>
  <c r="W4"/>
  <c r="AF8"/>
  <c r="F8"/>
  <c r="AF14"/>
  <c r="W14"/>
  <c r="F14"/>
  <c r="O14"/>
  <c r="AO14"/>
  <c r="C7" i="13"/>
  <c r="C7" i="40"/>
  <c r="C6"/>
  <c r="C6" i="13"/>
  <c r="D3"/>
  <c r="D3" i="40"/>
  <c r="C3" i="13"/>
  <c r="C3" i="40"/>
  <c r="D11" i="13"/>
  <c r="D11" i="40"/>
  <c r="C11" i="13"/>
  <c r="C11" i="40"/>
  <c r="D13"/>
  <c r="D13" i="13"/>
  <c r="H14" i="6"/>
  <c r="F12" i="13"/>
  <c r="H9" i="6"/>
  <c r="F7" i="13"/>
  <c r="F5" i="6"/>
  <c r="AF5"/>
  <c r="W13"/>
  <c r="F13"/>
  <c r="H7"/>
  <c r="F5" i="13"/>
  <c r="H13" i="6"/>
  <c r="F11" i="13"/>
  <c r="F4"/>
  <c r="H6" i="6"/>
  <c r="H11"/>
  <c r="F9" i="13"/>
  <c r="D5"/>
  <c r="D5" i="40"/>
  <c r="D9"/>
  <c r="D9" i="13"/>
  <c r="C5"/>
  <c r="C5" i="40"/>
  <c r="D10" i="13"/>
  <c r="D10" i="40"/>
  <c r="C8" i="13"/>
  <c r="C8" i="40"/>
  <c r="D7" i="13"/>
  <c r="D7" i="40"/>
  <c r="C12" i="13"/>
  <c r="C12" i="40"/>
  <c r="H4" i="6"/>
  <c r="F2" i="13"/>
  <c r="H15" i="6"/>
  <c r="F13" i="13"/>
  <c r="W6" i="6"/>
  <c r="AY6"/>
  <c r="F6"/>
  <c r="AF6"/>
  <c r="O6"/>
  <c r="AO6"/>
  <c r="O9"/>
  <c r="W9"/>
  <c r="F9"/>
  <c r="AY9"/>
  <c r="AO16"/>
  <c r="F16"/>
  <c r="O10"/>
  <c r="F10"/>
  <c r="W10"/>
  <c r="AO10"/>
  <c r="AY10"/>
  <c r="AF10"/>
  <c r="O15"/>
  <c r="F15"/>
  <c r="AF15"/>
  <c r="AF7"/>
  <c r="F7"/>
  <c r="F12"/>
  <c r="AO12"/>
  <c r="D2" i="13"/>
  <c r="D2" i="40"/>
  <c r="C10"/>
  <c r="C10" i="13"/>
  <c r="D8"/>
  <c r="D8" i="40"/>
  <c r="C14" i="13"/>
  <c r="C14" i="40"/>
  <c r="C13"/>
  <c r="C13" i="13"/>
  <c r="H8" i="6"/>
  <c r="F6" i="13"/>
  <c r="H12" i="6"/>
  <c r="F10" i="13"/>
  <c r="H5" i="6"/>
  <c r="F3" i="13"/>
  <c r="H16" i="6"/>
  <c r="F14" i="13"/>
  <c r="K5"/>
  <c r="P7" i="6"/>
  <c r="K8" i="13"/>
  <c r="P10" i="6"/>
  <c r="P11" i="13"/>
  <c r="Y13" i="6"/>
  <c r="O8" i="13"/>
  <c r="X10" i="6"/>
  <c r="AK14" i="1"/>
  <c r="M12" i="37" s="1"/>
  <c r="P12" i="13"/>
  <c r="Y14" i="6"/>
  <c r="AK16" i="1"/>
  <c r="M14" i="37" s="1"/>
  <c r="P14" i="13"/>
  <c r="Y16" i="6"/>
  <c r="O11" i="13"/>
  <c r="X13" i="6"/>
  <c r="AK11" i="1"/>
  <c r="M9" i="37" s="1"/>
  <c r="O9" i="13"/>
  <c r="X11" i="6"/>
  <c r="P6" i="13"/>
  <c r="Y8" i="6"/>
  <c r="O10" i="13"/>
  <c r="X12" i="6"/>
  <c r="P10" i="13"/>
  <c r="Y12" i="6"/>
  <c r="AC12" i="1"/>
  <c r="N10" i="13" s="1"/>
  <c r="L10" s="1"/>
  <c r="K10"/>
  <c r="P12" i="6"/>
  <c r="P4" i="13"/>
  <c r="Y6" i="6"/>
  <c r="K2" i="13"/>
  <c r="P4" i="6"/>
  <c r="P3" i="13"/>
  <c r="Y5" i="6"/>
  <c r="P5" i="13"/>
  <c r="Y7" i="6"/>
  <c r="O6" i="13"/>
  <c r="X8" i="6"/>
  <c r="K7" i="13"/>
  <c r="P9" i="6"/>
  <c r="P8" i="13"/>
  <c r="Y10" i="6"/>
  <c r="P7" i="13"/>
  <c r="Y9" i="6"/>
  <c r="AC5" i="1"/>
  <c r="I3" i="37" s="1"/>
  <c r="K3" i="13"/>
  <c r="P5" i="6"/>
  <c r="P13" i="13"/>
  <c r="Y15" i="6"/>
  <c r="O7" i="13"/>
  <c r="X9" i="6"/>
  <c r="P2" i="13"/>
  <c r="Y4" i="6"/>
  <c r="K12" i="13"/>
  <c r="P14" i="6"/>
  <c r="O13" i="13"/>
  <c r="X15" i="6"/>
  <c r="K13" i="13"/>
  <c r="P15" i="6"/>
  <c r="AA16" i="1"/>
  <c r="K14" i="13"/>
  <c r="P16" i="6"/>
  <c r="O4" i="13"/>
  <c r="X6" i="6"/>
  <c r="O3" i="13"/>
  <c r="X5" i="6"/>
  <c r="O2" i="13"/>
  <c r="X4" i="6"/>
  <c r="U10" i="5"/>
  <c r="U6"/>
  <c r="U7"/>
  <c r="M7" i="13"/>
  <c r="Q9" i="6"/>
  <c r="BC14" i="1"/>
  <c r="S12" i="37" s="1"/>
  <c r="H4" i="13"/>
  <c r="Q10"/>
  <c r="Z12" i="6"/>
  <c r="X2" i="13"/>
  <c r="AQ4" i="6"/>
  <c r="X14" i="13"/>
  <c r="AQ16" i="6"/>
  <c r="S4" i="13"/>
  <c r="AG6" i="6"/>
  <c r="Y7" i="13"/>
  <c r="AR9" i="6"/>
  <c r="X9" i="13"/>
  <c r="AQ11" i="6"/>
  <c r="Q4" i="13"/>
  <c r="Z6" i="6"/>
  <c r="AD15" i="12"/>
  <c r="Q2" i="13"/>
  <c r="Z4" i="6"/>
  <c r="BC13" i="1"/>
  <c r="S11" i="37" s="1"/>
  <c r="S8" i="13"/>
  <c r="AG10" i="6"/>
  <c r="R8"/>
  <c r="AC13" i="1"/>
  <c r="I11" i="37" s="1"/>
  <c r="M11" i="13"/>
  <c r="Q13" i="6"/>
  <c r="AB6" i="1"/>
  <c r="H4" i="37" s="1"/>
  <c r="R12" i="13"/>
  <c r="R14"/>
  <c r="E14" i="7"/>
  <c r="AA16" i="6"/>
  <c r="Q3" i="13"/>
  <c r="Z5" i="6"/>
  <c r="AD7" i="12"/>
  <c r="BC9" i="1"/>
  <c r="S7" i="37" s="1"/>
  <c r="AR9" i="1"/>
  <c r="N7" i="37" s="1"/>
  <c r="Y11" i="13"/>
  <c r="AR13" i="6"/>
  <c r="BC15" i="1"/>
  <c r="S13" i="37" s="1"/>
  <c r="R5" i="13"/>
  <c r="H8"/>
  <c r="M6"/>
  <c r="Q8" i="6"/>
  <c r="Q12" i="13"/>
  <c r="Z14" i="6"/>
  <c r="AK8" i="1"/>
  <c r="M6" i="37" s="1"/>
  <c r="AK12" i="1"/>
  <c r="M10" i="37" s="1"/>
  <c r="AK5" i="1"/>
  <c r="M3" i="37" s="1"/>
  <c r="AK15" i="1"/>
  <c r="M13" i="37" s="1"/>
  <c r="Q14" i="1"/>
  <c r="C12" i="37" s="1"/>
  <c r="Q16" i="1"/>
  <c r="C14" i="37" s="1"/>
  <c r="Q10" i="1"/>
  <c r="C8" i="37" s="1"/>
  <c r="Q7" i="1"/>
  <c r="C5" i="37" s="1"/>
  <c r="AA12" i="1"/>
  <c r="AK6"/>
  <c r="M4" i="37" s="1"/>
  <c r="AK4" i="1"/>
  <c r="M2" i="37" s="1"/>
  <c r="AC16" i="1"/>
  <c r="I14" i="37" s="1"/>
  <c r="Q15" i="1"/>
  <c r="C13" i="37" s="1"/>
  <c r="AA5" i="1"/>
  <c r="Q12"/>
  <c r="C10" i="37" s="1"/>
  <c r="AK13" i="1"/>
  <c r="M11" i="37" s="1"/>
  <c r="AC9" i="1"/>
  <c r="I7" i="37" s="1"/>
  <c r="Q13" i="1"/>
  <c r="C11" i="37" s="1"/>
  <c r="Q5" i="1"/>
  <c r="C3" i="37" s="1"/>
  <c r="Q9" i="1"/>
  <c r="C7" i="37" s="1"/>
  <c r="Q8" i="1"/>
  <c r="C6" i="37" s="1"/>
  <c r="AK10" i="1"/>
  <c r="M8" i="37" s="1"/>
  <c r="AK9" i="1"/>
  <c r="M7" i="37" s="1"/>
  <c r="Q6" i="1"/>
  <c r="C4" i="37" s="1"/>
  <c r="Q11" i="1"/>
  <c r="C9" i="37" s="1"/>
  <c r="Q4" i="1"/>
  <c r="C2" i="37" s="1"/>
  <c r="AR15" i="1"/>
  <c r="N13" i="37" s="1"/>
  <c r="X15" i="12"/>
  <c r="W15" s="1"/>
  <c r="AR13" i="1"/>
  <c r="N11" i="37" s="1"/>
  <c r="BD14" i="1"/>
  <c r="T12" i="37" s="1"/>
  <c r="AD11" i="12"/>
  <c r="AR11" i="1"/>
  <c r="N9" i="37" s="1"/>
  <c r="X11" i="12"/>
  <c r="W11" s="1"/>
  <c r="AB10" i="1"/>
  <c r="H8" i="37" s="1"/>
  <c r="R10" i="12"/>
  <c r="U8" i="5" s="1"/>
  <c r="AR8" i="1"/>
  <c r="N6" i="37" s="1"/>
  <c r="X8" i="12"/>
  <c r="W8" s="1"/>
  <c r="BD15" i="1"/>
  <c r="T13" i="37" s="1"/>
  <c r="AH15" i="12"/>
  <c r="AG15" s="1"/>
  <c r="AR7" i="1"/>
  <c r="N5" i="37" s="1"/>
  <c r="X7" i="12"/>
  <c r="W7" s="1"/>
  <c r="AH11"/>
  <c r="AR16" i="1"/>
  <c r="N14" i="37" s="1"/>
  <c r="BC8" i="1"/>
  <c r="S6" i="37" s="1"/>
  <c r="BC6" i="1"/>
  <c r="S4" i="37" s="1"/>
  <c r="AB14" i="1"/>
  <c r="H12" i="37" s="1"/>
  <c r="R14" i="12"/>
  <c r="U12" i="5" s="1"/>
  <c r="AB15" i="1"/>
  <c r="H13" i="37" s="1"/>
  <c r="R15" i="12"/>
  <c r="U13" i="5" s="1"/>
  <c r="BB14" i="1"/>
  <c r="R12" i="37" s="1"/>
  <c r="AR4" i="1"/>
  <c r="N2" i="37" s="1"/>
  <c r="X4" i="12"/>
  <c r="W4" s="1"/>
  <c r="BD6" i="1"/>
  <c r="T4" i="37" s="1"/>
  <c r="AH6" i="12"/>
  <c r="AG6" s="1"/>
  <c r="BD7" i="1"/>
  <c r="T5" i="37" s="1"/>
  <c r="AH7" i="12"/>
  <c r="AG7" s="1"/>
  <c r="AB11" i="1"/>
  <c r="H9" i="37" s="1"/>
  <c r="R11" i="12"/>
  <c r="U9" i="5" s="1"/>
  <c r="AR5" i="1"/>
  <c r="N3" i="37" s="1"/>
  <c r="AA9" i="1"/>
  <c r="BC12"/>
  <c r="S10" i="37" s="1"/>
  <c r="BC5" i="1"/>
  <c r="S3" i="37" s="1"/>
  <c r="AB4" i="1"/>
  <c r="H2" i="37" s="1"/>
  <c r="R4" i="12"/>
  <c r="U2" i="5" s="1"/>
  <c r="BC7" i="1"/>
  <c r="S5" i="37" s="1"/>
  <c r="BC10" i="1"/>
  <c r="S8" i="37" s="1"/>
  <c r="AB7" i="1"/>
  <c r="H5" i="37" s="1"/>
  <c r="R7" i="12"/>
  <c r="U5" i="5" s="1"/>
  <c r="AR14" i="1"/>
  <c r="N12" i="37" s="1"/>
  <c r="Z11" i="12"/>
  <c r="AR12" i="1"/>
  <c r="N10" i="37" s="1"/>
  <c r="BD10" i="1"/>
  <c r="T8" i="37" s="1"/>
  <c r="AH10" i="12"/>
  <c r="AG10" s="1"/>
  <c r="AC5" l="1"/>
  <c r="E5" i="7"/>
  <c r="E12"/>
  <c r="Y6" i="13"/>
  <c r="AG11" i="12"/>
  <c r="BD11" i="1"/>
  <c r="T9" i="37" s="1"/>
  <c r="D6" i="7"/>
  <c r="N6" i="13"/>
  <c r="L6" s="1"/>
  <c r="AC16" i="12"/>
  <c r="AA7" i="6"/>
  <c r="AA14"/>
  <c r="AR8"/>
  <c r="R9" i="13"/>
  <c r="AC6" i="12"/>
  <c r="AA11" i="6"/>
  <c r="BB6" i="1"/>
  <c r="R4" i="37" s="1"/>
  <c r="E9" i="7"/>
  <c r="N3" i="13"/>
  <c r="L3" s="1"/>
  <c r="D3" i="7"/>
  <c r="R5" i="6"/>
  <c r="N7" i="12"/>
  <c r="AV10" i="1"/>
  <c r="AE8" i="5"/>
  <c r="I13" i="1"/>
  <c r="L13" i="12" s="1"/>
  <c r="Y11" i="5"/>
  <c r="I15" i="1"/>
  <c r="L15" i="12" s="1"/>
  <c r="Y13" i="5"/>
  <c r="AP13" i="1"/>
  <c r="AP12"/>
  <c r="M14" i="12"/>
  <c r="Q25" i="34"/>
  <c r="I10" i="1"/>
  <c r="L10" i="12" s="1"/>
  <c r="Y8" i="5"/>
  <c r="AD14"/>
  <c r="AP11" i="1"/>
  <c r="AZ16" i="34"/>
  <c r="AG5" i="12"/>
  <c r="BD5" i="1"/>
  <c r="AQ15"/>
  <c r="I12"/>
  <c r="L12" i="12" s="1"/>
  <c r="Y10" i="5"/>
  <c r="AQ4" i="1"/>
  <c r="AD3" i="5"/>
  <c r="AP9" i="1"/>
  <c r="AP10"/>
  <c r="AQ25" i="34"/>
  <c r="AV4" i="1"/>
  <c r="AC4" i="12" s="1"/>
  <c r="AE2" i="5"/>
  <c r="AQ9" i="1"/>
  <c r="AQ19" i="34"/>
  <c r="AT8" i="1"/>
  <c r="AQ27" i="34"/>
  <c r="AT16" i="1"/>
  <c r="I9"/>
  <c r="Y7" i="5"/>
  <c r="AV15" i="1"/>
  <c r="AE13" i="5"/>
  <c r="AQ12" i="1"/>
  <c r="AQ17" i="34"/>
  <c r="AC8" i="12"/>
  <c r="BB8" i="1"/>
  <c r="AT19" i="34"/>
  <c r="AQ16"/>
  <c r="AT5" i="1"/>
  <c r="AR16" i="34"/>
  <c r="AB5" i="12"/>
  <c r="AA5" s="1"/>
  <c r="I6" i="1"/>
  <c r="Y4" i="5"/>
  <c r="I14" i="1"/>
  <c r="Y12" i="5"/>
  <c r="I16" i="1"/>
  <c r="Y14" i="5"/>
  <c r="AP4" i="1"/>
  <c r="AD2" i="5"/>
  <c r="I5" i="1"/>
  <c r="Y3" i="5"/>
  <c r="I11" i="1"/>
  <c r="L11" i="12" s="1"/>
  <c r="Y9" i="5"/>
  <c r="AB8" i="12"/>
  <c r="AA8" s="1"/>
  <c r="AR19" i="34"/>
  <c r="AP15" i="1"/>
  <c r="AD13" i="5"/>
  <c r="AQ7" i="1"/>
  <c r="AQ11"/>
  <c r="AT27" i="34"/>
  <c r="BB16" i="1"/>
  <c r="AT16" i="34"/>
  <c r="BB5" i="1"/>
  <c r="I4"/>
  <c r="Y2" i="5"/>
  <c r="AE11"/>
  <c r="AV13" i="1"/>
  <c r="AQ13"/>
  <c r="AV12"/>
  <c r="AC12" i="12" s="1"/>
  <c r="AE10" i="5"/>
  <c r="AB16" i="12"/>
  <c r="AA16" s="1"/>
  <c r="AR27" i="34"/>
  <c r="Y5" i="5"/>
  <c r="I7" i="1"/>
  <c r="AV11"/>
  <c r="AE9" i="5"/>
  <c r="AQ10" i="1"/>
  <c r="I8"/>
  <c r="Y6" i="5"/>
  <c r="L6" i="12"/>
  <c r="AV9" i="1"/>
  <c r="AE7" i="5"/>
  <c r="D10" i="7"/>
  <c r="I10" i="37"/>
  <c r="Y14" i="13"/>
  <c r="AR16" i="6"/>
  <c r="E9" i="13"/>
  <c r="G11" i="6"/>
  <c r="E13" i="13"/>
  <c r="G15" i="6"/>
  <c r="R12"/>
  <c r="G12"/>
  <c r="E10" i="13"/>
  <c r="E6"/>
  <c r="G8" i="6"/>
  <c r="E3" i="13"/>
  <c r="G5" i="6"/>
  <c r="E7" i="13"/>
  <c r="G9" i="6"/>
  <c r="E11" i="13"/>
  <c r="G13" i="6"/>
  <c r="E5" i="13"/>
  <c r="G7" i="6"/>
  <c r="E8" i="13"/>
  <c r="G10" i="6"/>
  <c r="E12" i="13"/>
  <c r="G14" i="6"/>
  <c r="E2" i="13"/>
  <c r="G4" i="6"/>
  <c r="E4" i="13"/>
  <c r="G6" i="6"/>
  <c r="E14" i="13"/>
  <c r="G16" i="6"/>
  <c r="M2" i="13"/>
  <c r="Q4" i="6"/>
  <c r="X3" i="13"/>
  <c r="AQ5" i="6"/>
  <c r="X10" i="13"/>
  <c r="AQ12" i="6"/>
  <c r="S3" i="13"/>
  <c r="AG5" i="6"/>
  <c r="M13" i="13"/>
  <c r="Q15" i="6"/>
  <c r="Y13" i="13"/>
  <c r="AR15" i="6"/>
  <c r="AP6"/>
  <c r="Y12" i="13"/>
  <c r="AR14" i="6"/>
  <c r="S13" i="13"/>
  <c r="AG15" i="6"/>
  <c r="N14" i="13"/>
  <c r="L14" s="1"/>
  <c r="D14" i="7"/>
  <c r="R16" i="6"/>
  <c r="R4" i="13"/>
  <c r="E4" i="7"/>
  <c r="AA6" i="6"/>
  <c r="X7" i="13"/>
  <c r="AQ9" i="6"/>
  <c r="N11" i="13"/>
  <c r="L11" s="1"/>
  <c r="D11" i="7"/>
  <c r="R13" i="6"/>
  <c r="X11" i="13"/>
  <c r="AQ13" i="6"/>
  <c r="X12" i="13"/>
  <c r="AQ14" i="6"/>
  <c r="S10" i="13"/>
  <c r="AG12" i="6"/>
  <c r="S12" i="13"/>
  <c r="AG14" i="6"/>
  <c r="X8" i="13"/>
  <c r="AQ10" i="6"/>
  <c r="Y4" i="13"/>
  <c r="AR6" i="6"/>
  <c r="S14" i="13"/>
  <c r="AG16" i="6"/>
  <c r="S6" i="13"/>
  <c r="AG8" i="6"/>
  <c r="S9" i="13"/>
  <c r="AG11" i="6"/>
  <c r="R13" i="13"/>
  <c r="E13" i="7"/>
  <c r="AA15" i="6"/>
  <c r="R3" i="13"/>
  <c r="E3" i="7"/>
  <c r="AA5" i="6"/>
  <c r="X13" i="13"/>
  <c r="AQ15" i="6"/>
  <c r="S7" i="13"/>
  <c r="AG9" i="6"/>
  <c r="AC6" i="1"/>
  <c r="I4" i="37" s="1"/>
  <c r="M4" i="13"/>
  <c r="Q6" i="6"/>
  <c r="AA6" i="1"/>
  <c r="X5" i="13"/>
  <c r="AQ7" i="6"/>
  <c r="BE14" i="1"/>
  <c r="U12" i="37" s="1"/>
  <c r="W12" i="13"/>
  <c r="AP14" i="6"/>
  <c r="M12" i="13"/>
  <c r="Q14" i="6"/>
  <c r="S5" i="13"/>
  <c r="AG7" i="6"/>
  <c r="M8" i="13"/>
  <c r="Q10" i="6"/>
  <c r="R7" i="13"/>
  <c r="E7" i="7"/>
  <c r="AA9" i="6"/>
  <c r="N7" i="13"/>
  <c r="L7" s="1"/>
  <c r="D7" i="7"/>
  <c r="R9" i="6"/>
  <c r="R11" i="13"/>
  <c r="E11" i="7"/>
  <c r="AA13" i="6"/>
  <c r="R2" i="13"/>
  <c r="E2" i="7"/>
  <c r="AA4" i="6"/>
  <c r="R10" i="13"/>
  <c r="E10" i="7"/>
  <c r="AA12" i="6"/>
  <c r="R6" i="13"/>
  <c r="E6" i="7"/>
  <c r="AA8" i="6"/>
  <c r="Y8" i="13"/>
  <c r="AR10" i="6"/>
  <c r="M5" i="13"/>
  <c r="Q7" i="6"/>
  <c r="M9" i="13"/>
  <c r="Q11" i="6"/>
  <c r="Y5" i="13"/>
  <c r="AR7" i="6"/>
  <c r="S2" i="13"/>
  <c r="AG4" i="6"/>
  <c r="X4" i="13"/>
  <c r="AQ6" i="6"/>
  <c r="BE8" i="1"/>
  <c r="X6" i="13"/>
  <c r="AQ8" i="6"/>
  <c r="S11" i="13"/>
  <c r="AG13" i="6"/>
  <c r="R8" i="13"/>
  <c r="E8" i="7"/>
  <c r="AA10" i="6"/>
  <c r="AC14" i="1"/>
  <c r="I12" i="37" s="1"/>
  <c r="AA14" i="1"/>
  <c r="AA7"/>
  <c r="AC7"/>
  <c r="I5" i="37" s="1"/>
  <c r="AC4" i="1"/>
  <c r="I2" i="37" s="1"/>
  <c r="AA4" i="1"/>
  <c r="AA15"/>
  <c r="AC15"/>
  <c r="I13" i="37" s="1"/>
  <c r="AC11" i="1"/>
  <c r="I9" i="37" s="1"/>
  <c r="AA11" i="1"/>
  <c r="AC10"/>
  <c r="I8" i="37" s="1"/>
  <c r="AA10" i="1"/>
  <c r="Y9" i="13" l="1"/>
  <c r="BE5" i="1"/>
  <c r="U3" i="37" s="1"/>
  <c r="AR11" i="6"/>
  <c r="BE6" i="1"/>
  <c r="U4" i="37" s="1"/>
  <c r="W4" i="13"/>
  <c r="AT24" i="34"/>
  <c r="BB13" i="1"/>
  <c r="P22" i="34"/>
  <c r="O11" i="1"/>
  <c r="P27" i="34"/>
  <c r="O16" i="1"/>
  <c r="L16" i="12"/>
  <c r="P25" i="34"/>
  <c r="O14" i="1"/>
  <c r="R6" i="37"/>
  <c r="W6" i="13"/>
  <c r="AP8" i="6"/>
  <c r="AD7" i="5"/>
  <c r="AR15" i="34"/>
  <c r="AB4" i="12"/>
  <c r="AA4" s="1"/>
  <c r="AR26" i="34"/>
  <c r="AB15" i="12"/>
  <c r="AA15" s="1"/>
  <c r="T3" i="37"/>
  <c r="Y3" i="13"/>
  <c r="AR5" i="6"/>
  <c r="AQ23" i="34"/>
  <c r="AT12" i="1"/>
  <c r="AV7"/>
  <c r="AE5" i="5"/>
  <c r="AT20" i="34"/>
  <c r="BB9" i="1"/>
  <c r="AQ6"/>
  <c r="AD4" i="5"/>
  <c r="P15" i="34"/>
  <c r="O4" i="1"/>
  <c r="R14" i="37"/>
  <c r="W14" i="13"/>
  <c r="AP16" i="6"/>
  <c r="BE16" i="1"/>
  <c r="AB11" i="12"/>
  <c r="AA11" s="1"/>
  <c r="AR22" i="34"/>
  <c r="P3" i="37"/>
  <c r="U3" i="13"/>
  <c r="AI5" i="6"/>
  <c r="AR23" i="34"/>
  <c r="AB12" i="12"/>
  <c r="AA12" s="1"/>
  <c r="AQ20" i="34"/>
  <c r="AT9" i="1"/>
  <c r="L4" i="12"/>
  <c r="AN15" i="1"/>
  <c r="AC13" i="5"/>
  <c r="AD9"/>
  <c r="L14" i="12"/>
  <c r="AD11" i="5"/>
  <c r="P26" i="34"/>
  <c r="O15" i="1"/>
  <c r="P24" i="34"/>
  <c r="O13" i="1"/>
  <c r="AT21" i="34"/>
  <c r="BB10" i="1"/>
  <c r="AP7"/>
  <c r="AD5" i="5"/>
  <c r="AC13" i="12"/>
  <c r="AN6" i="1"/>
  <c r="AC4" i="5"/>
  <c r="P19" i="34"/>
  <c r="O8" i="1"/>
  <c r="L8" i="12"/>
  <c r="AR21" i="34"/>
  <c r="AB10" i="12"/>
  <c r="AA10" s="1"/>
  <c r="AT22" i="34"/>
  <c r="BB11" i="1"/>
  <c r="AR24" i="34"/>
  <c r="AB13" i="12"/>
  <c r="AA13" s="1"/>
  <c r="R3" i="37"/>
  <c r="W3" i="13"/>
  <c r="AP5" i="6"/>
  <c r="AN11" i="1"/>
  <c r="AC9" i="5"/>
  <c r="AR18" i="34"/>
  <c r="AB7" i="12"/>
  <c r="P16" i="34"/>
  <c r="O5" i="1"/>
  <c r="L5" i="12"/>
  <c r="P17" i="34"/>
  <c r="O6" i="1"/>
  <c r="AN12"/>
  <c r="AC10" i="5"/>
  <c r="AT26" i="34"/>
  <c r="BB15" i="1"/>
  <c r="P20" i="34"/>
  <c r="O9" i="1"/>
  <c r="P14" i="37"/>
  <c r="U14" i="13"/>
  <c r="AI16" i="6"/>
  <c r="P6" i="37"/>
  <c r="AI8" i="6"/>
  <c r="U6" i="13"/>
  <c r="AR20" i="34"/>
  <c r="AB9" i="12"/>
  <c r="AA9" s="1"/>
  <c r="AD8" i="5"/>
  <c r="AQ22" i="34"/>
  <c r="AT11" i="1"/>
  <c r="AQ24" i="34"/>
  <c r="AT13" i="1"/>
  <c r="AC10" i="12"/>
  <c r="AC15"/>
  <c r="AC11"/>
  <c r="AN10" i="1"/>
  <c r="AC8" i="5"/>
  <c r="P18" i="34"/>
  <c r="O7" i="1"/>
  <c r="AT23" i="34"/>
  <c r="BB12" i="1"/>
  <c r="AN13"/>
  <c r="AC11" i="5"/>
  <c r="L7" i="12"/>
  <c r="AQ26" i="34"/>
  <c r="AT15" i="1"/>
  <c r="AQ15" i="34"/>
  <c r="AT4" i="1"/>
  <c r="L9" i="12"/>
  <c r="AT15" i="34"/>
  <c r="BB4" i="1"/>
  <c r="AQ21" i="34"/>
  <c r="AT10" i="1"/>
  <c r="P23" i="34"/>
  <c r="O12" i="1"/>
  <c r="P21" i="34"/>
  <c r="O10" i="1"/>
  <c r="AD10" i="5"/>
  <c r="AC9" i="12"/>
  <c r="U6" i="37"/>
  <c r="Z4" i="13"/>
  <c r="G4" i="7"/>
  <c r="AS6" i="6"/>
  <c r="N2" i="13"/>
  <c r="L2" s="1"/>
  <c r="D2" i="7"/>
  <c r="R4" i="6"/>
  <c r="N12" i="13"/>
  <c r="L12" s="1"/>
  <c r="D12" i="7"/>
  <c r="R14" i="6"/>
  <c r="Z6" i="13"/>
  <c r="G6" i="7"/>
  <c r="AS8" i="6"/>
  <c r="N8" i="13"/>
  <c r="L8" s="1"/>
  <c r="D8" i="7"/>
  <c r="R10" i="6"/>
  <c r="N9" i="13"/>
  <c r="L9" s="1"/>
  <c r="D9" i="7"/>
  <c r="R11" i="6"/>
  <c r="N5" i="13"/>
  <c r="L5" s="1"/>
  <c r="D5" i="7"/>
  <c r="R7" i="6"/>
  <c r="N13" i="13"/>
  <c r="L13" s="1"/>
  <c r="D13" i="7"/>
  <c r="R15" i="6"/>
  <c r="Z12" i="13"/>
  <c r="G12" i="7"/>
  <c r="AS14" i="6"/>
  <c r="N4" i="13"/>
  <c r="L4" s="1"/>
  <c r="D4" i="7"/>
  <c r="R6" i="6"/>
  <c r="Z3" i="13"/>
  <c r="G3" i="7"/>
  <c r="AS5" i="6"/>
  <c r="AA7" i="12" l="1"/>
  <c r="P8" i="37"/>
  <c r="U8" i="13"/>
  <c r="AI10" i="6"/>
  <c r="AN24" i="34"/>
  <c r="AS13" i="1"/>
  <c r="Y13" i="12"/>
  <c r="P9" i="37"/>
  <c r="AI11" i="6"/>
  <c r="U9" i="13"/>
  <c r="AN14" i="1"/>
  <c r="AC12" i="5"/>
  <c r="U14" i="37"/>
  <c r="AS16" i="6"/>
  <c r="Z14" i="13"/>
  <c r="G14" i="7"/>
  <c r="AT18" i="34"/>
  <c r="BB7" i="1"/>
  <c r="AC7" i="12"/>
  <c r="R11" i="37"/>
  <c r="BE13" i="1"/>
  <c r="W11" i="13"/>
  <c r="AP13" i="6"/>
  <c r="S12" i="1"/>
  <c r="G10" i="13"/>
  <c r="R2" i="37"/>
  <c r="W2" i="13"/>
  <c r="AP4" i="6"/>
  <c r="BE4" i="1"/>
  <c r="R10" i="37"/>
  <c r="BE12" i="1"/>
  <c r="W10" i="13"/>
  <c r="AP12" i="6"/>
  <c r="G5" i="13"/>
  <c r="S7" i="1"/>
  <c r="AN23" i="34"/>
  <c r="AS12" i="1"/>
  <c r="Y12" i="12"/>
  <c r="AN17" i="34"/>
  <c r="AS6" i="1"/>
  <c r="Y6" i="12"/>
  <c r="R8" i="37"/>
  <c r="W8" i="13"/>
  <c r="AP10" i="6"/>
  <c r="BE10" i="1"/>
  <c r="P7" i="37"/>
  <c r="U7" i="13"/>
  <c r="AI9" i="6"/>
  <c r="AR17" i="34"/>
  <c r="AB6" i="12"/>
  <c r="AA6" s="1"/>
  <c r="AT6" i="1"/>
  <c r="AN9"/>
  <c r="AC7" i="5"/>
  <c r="P13" i="37"/>
  <c r="AI15" i="6"/>
  <c r="U13" i="13"/>
  <c r="AN7" i="1"/>
  <c r="AC5" i="5"/>
  <c r="AN5" i="1"/>
  <c r="AC3" i="5"/>
  <c r="R9" i="37"/>
  <c r="W9" i="13"/>
  <c r="AP11" i="6"/>
  <c r="BE11" i="1"/>
  <c r="AN8"/>
  <c r="AC6" i="5"/>
  <c r="G11" i="13"/>
  <c r="S13" i="1"/>
  <c r="S15"/>
  <c r="G13" i="13"/>
  <c r="R7" i="37"/>
  <c r="W7" i="13"/>
  <c r="AP9" i="6"/>
  <c r="BE9" i="1"/>
  <c r="G12" i="13"/>
  <c r="S14" i="1"/>
  <c r="AN16"/>
  <c r="AC14" i="5"/>
  <c r="G9" i="13"/>
  <c r="S11" i="1"/>
  <c r="G8" i="13"/>
  <c r="S10" i="1"/>
  <c r="P2" i="37"/>
  <c r="U2" i="13"/>
  <c r="AI4" i="6"/>
  <c r="AN21" i="34"/>
  <c r="AS10" i="1"/>
  <c r="Y10" i="12"/>
  <c r="P11" i="37"/>
  <c r="U11" i="13"/>
  <c r="AI13" i="6"/>
  <c r="G7" i="13"/>
  <c r="S9" i="1"/>
  <c r="R13" i="37"/>
  <c r="BE15" i="1"/>
  <c r="W13" i="13"/>
  <c r="AP15" i="6"/>
  <c r="G4" i="13"/>
  <c r="S6" i="1"/>
  <c r="G3" i="13"/>
  <c r="S5" i="1"/>
  <c r="AN22" i="34"/>
  <c r="AS11" i="1"/>
  <c r="Y11" i="12"/>
  <c r="S8" i="1"/>
  <c r="G6" i="13"/>
  <c r="AQ18" i="34"/>
  <c r="AT7" i="1"/>
  <c r="AQ14"/>
  <c r="AD12" i="5"/>
  <c r="AN26" i="34"/>
  <c r="Y15" i="12"/>
  <c r="AS15" i="1"/>
  <c r="AN4"/>
  <c r="AC2" i="5"/>
  <c r="G2" i="13"/>
  <c r="S4" i="1"/>
  <c r="P10" i="37"/>
  <c r="U10" i="13"/>
  <c r="AI12" i="6"/>
  <c r="S16" i="1"/>
  <c r="G14" i="13"/>
  <c r="AN15" i="34" l="1"/>
  <c r="AS4" i="1"/>
  <c r="Y4" i="12"/>
  <c r="E8" i="37"/>
  <c r="I8" i="13"/>
  <c r="I10" i="6"/>
  <c r="T10" i="1"/>
  <c r="AN18" i="34"/>
  <c r="AS7" i="1"/>
  <c r="Y7" i="12"/>
  <c r="O4" i="37"/>
  <c r="T4" i="13"/>
  <c r="AH6" i="6"/>
  <c r="AU6" i="1"/>
  <c r="E5" i="37"/>
  <c r="I5" i="13"/>
  <c r="I7" i="6"/>
  <c r="T7" i="1"/>
  <c r="U10" i="37"/>
  <c r="G10" i="7"/>
  <c r="AS12" i="6"/>
  <c r="Z10" i="13"/>
  <c r="E10" i="37"/>
  <c r="I12" i="6"/>
  <c r="I10" i="13"/>
  <c r="T12" i="1"/>
  <c r="O11" i="37"/>
  <c r="AU13" i="1"/>
  <c r="T11" i="13"/>
  <c r="AH13" i="6"/>
  <c r="E2" i="37"/>
  <c r="T4" i="1"/>
  <c r="I2" i="13"/>
  <c r="I4" i="6"/>
  <c r="O13" i="37"/>
  <c r="T13" i="13"/>
  <c r="AH15" i="6"/>
  <c r="AU15" i="1"/>
  <c r="P5" i="37"/>
  <c r="U5" i="13"/>
  <c r="AI7" i="6"/>
  <c r="E6" i="37"/>
  <c r="I6" i="13"/>
  <c r="I8" i="6"/>
  <c r="T8" i="1"/>
  <c r="O9" i="37"/>
  <c r="T9" i="13"/>
  <c r="AH11" i="6"/>
  <c r="AU11" i="1"/>
  <c r="E3" i="37"/>
  <c r="I5" i="6"/>
  <c r="I3" i="13"/>
  <c r="T5" i="1"/>
  <c r="AN16" i="34"/>
  <c r="AS5" i="1"/>
  <c r="Y5" i="12"/>
  <c r="AN20" i="34"/>
  <c r="AS9" i="1"/>
  <c r="Y9" i="12"/>
  <c r="U8" i="37"/>
  <c r="AS10" i="6"/>
  <c r="Z8" i="13"/>
  <c r="G8" i="7"/>
  <c r="O10" i="37"/>
  <c r="T10" i="13"/>
  <c r="AH12" i="6"/>
  <c r="AU12" i="1"/>
  <c r="AN25" i="34"/>
  <c r="AS14" i="1"/>
  <c r="Y14" i="12"/>
  <c r="O8" i="37"/>
  <c r="AU10" i="1"/>
  <c r="T8" i="13"/>
  <c r="AH10" i="6"/>
  <c r="AN27" i="34"/>
  <c r="AS16" i="1"/>
  <c r="Y16" i="12"/>
  <c r="U7" i="37"/>
  <c r="Z7" i="13"/>
  <c r="G7" i="7"/>
  <c r="AS9" i="6"/>
  <c r="E13" i="37"/>
  <c r="I15" i="6"/>
  <c r="T15" i="1"/>
  <c r="I13" i="13"/>
  <c r="AN19" i="34"/>
  <c r="Y8" i="12"/>
  <c r="AS8" i="1"/>
  <c r="U9" i="37"/>
  <c r="Z9" i="13"/>
  <c r="G9" i="7"/>
  <c r="AS11" i="6"/>
  <c r="U2" i="37"/>
  <c r="AS4" i="6"/>
  <c r="Z2" i="13"/>
  <c r="G2" i="7"/>
  <c r="U11" i="37"/>
  <c r="AS13" i="6"/>
  <c r="Z11" i="13"/>
  <c r="G11" i="7"/>
  <c r="E14" i="37"/>
  <c r="I14" i="13"/>
  <c r="I16" i="6"/>
  <c r="T16" i="1"/>
  <c r="AR25" i="34"/>
  <c r="AB14" i="12"/>
  <c r="AA14" s="1"/>
  <c r="AT14" i="1"/>
  <c r="E4" i="37"/>
  <c r="T6" i="1"/>
  <c r="I4" i="13"/>
  <c r="I6" i="6"/>
  <c r="U13" i="37"/>
  <c r="G13" i="7"/>
  <c r="AS15" i="6"/>
  <c r="Z13" i="13"/>
  <c r="E7" i="37"/>
  <c r="I9" i="6"/>
  <c r="I7" i="13"/>
  <c r="T9" i="1"/>
  <c r="E9" i="37"/>
  <c r="I9" i="13"/>
  <c r="I11" i="6"/>
  <c r="T11" i="1"/>
  <c r="E12" i="37"/>
  <c r="I12" i="13"/>
  <c r="I14" i="6"/>
  <c r="T14" i="1"/>
  <c r="E11" i="37"/>
  <c r="I11" i="13"/>
  <c r="I13" i="6"/>
  <c r="T13" i="1"/>
  <c r="P4" i="37"/>
  <c r="U4" i="13"/>
  <c r="AI6" i="6"/>
  <c r="R5" i="37"/>
  <c r="W5" i="13"/>
  <c r="AP7" i="6"/>
  <c r="BE7" i="1"/>
  <c r="C9" i="7" l="1"/>
  <c r="J11" i="6"/>
  <c r="F9" i="37"/>
  <c r="BF11" i="1"/>
  <c r="J9" i="13"/>
  <c r="P12" i="37"/>
  <c r="U12" i="13"/>
  <c r="AI14" i="6"/>
  <c r="J9"/>
  <c r="C7" i="7"/>
  <c r="J7" i="13"/>
  <c r="F7" i="37"/>
  <c r="C13" i="7"/>
  <c r="J15" i="6"/>
  <c r="BF15" i="1"/>
  <c r="J13" i="13"/>
  <c r="F13" i="37"/>
  <c r="O14"/>
  <c r="T14" i="13"/>
  <c r="AH16" i="6"/>
  <c r="AU16" i="1"/>
  <c r="BF16" s="1"/>
  <c r="O7" i="37"/>
  <c r="T7" i="13"/>
  <c r="AH9" i="6"/>
  <c r="AU9" i="1"/>
  <c r="BF9" s="1"/>
  <c r="O3" i="37"/>
  <c r="T3" i="13"/>
  <c r="AH5" i="6"/>
  <c r="AU5" i="1"/>
  <c r="BF5" s="1"/>
  <c r="Q13" i="37"/>
  <c r="AJ15" i="6"/>
  <c r="V13" i="13"/>
  <c r="F13" i="7"/>
  <c r="O12" i="37"/>
  <c r="T12" i="13"/>
  <c r="AH14" i="6"/>
  <c r="AU14" i="1"/>
  <c r="BF14" s="1"/>
  <c r="C2" i="7"/>
  <c r="J2" i="13"/>
  <c r="F2" i="37"/>
  <c r="J4" i="6"/>
  <c r="J14"/>
  <c r="C12" i="7"/>
  <c r="F12" i="37"/>
  <c r="J12" i="13"/>
  <c r="U5" i="37"/>
  <c r="Z5" i="13"/>
  <c r="G5" i="7"/>
  <c r="AS7" i="6"/>
  <c r="J13"/>
  <c r="C11" i="7"/>
  <c r="BF13" i="1"/>
  <c r="J11" i="13"/>
  <c r="F11" i="37"/>
  <c r="C4" i="7"/>
  <c r="J6" i="6"/>
  <c r="J4" i="13"/>
  <c r="BF6" i="1"/>
  <c r="F4" i="37"/>
  <c r="O6"/>
  <c r="T6" i="13"/>
  <c r="AH8" i="6"/>
  <c r="AU8" i="1"/>
  <c r="BF8" s="1"/>
  <c r="Q8" i="37"/>
  <c r="V8" i="13"/>
  <c r="F8" i="7"/>
  <c r="AJ10" i="6"/>
  <c r="Q9" i="37"/>
  <c r="V9" i="13"/>
  <c r="F9" i="7"/>
  <c r="AJ11" i="6"/>
  <c r="C6" i="7"/>
  <c r="J8" i="6"/>
  <c r="J6" i="13"/>
  <c r="F6" i="37"/>
  <c r="Q11"/>
  <c r="AJ13" i="6"/>
  <c r="V11" i="13"/>
  <c r="F11" i="7"/>
  <c r="J12" i="6"/>
  <c r="J10" i="13"/>
  <c r="F10" i="37"/>
  <c r="C10" i="7"/>
  <c r="BF12" i="1"/>
  <c r="J5" i="13"/>
  <c r="C5" i="7"/>
  <c r="J7" i="6"/>
  <c r="F5" i="37"/>
  <c r="Q4"/>
  <c r="F4" i="7"/>
  <c r="V4" i="13"/>
  <c r="AJ6" i="6"/>
  <c r="O5" i="37"/>
  <c r="AH7" i="6"/>
  <c r="T5" i="13"/>
  <c r="AU7" i="1"/>
  <c r="BF7" s="1"/>
  <c r="C8" i="7"/>
  <c r="J10" i="6"/>
  <c r="J8" i="13"/>
  <c r="BF10" i="1"/>
  <c r="F8" i="37"/>
  <c r="O2"/>
  <c r="T2" i="13"/>
  <c r="AH4" i="6"/>
  <c r="AU4" i="1"/>
  <c r="C14" i="7"/>
  <c r="J16" i="6"/>
  <c r="J14" i="13"/>
  <c r="F14" i="37"/>
  <c r="Q10"/>
  <c r="V10" i="13"/>
  <c r="AJ12" i="6"/>
  <c r="F10" i="7"/>
  <c r="J5" i="6"/>
  <c r="C3" i="7"/>
  <c r="J3" i="13"/>
  <c r="F3" i="37"/>
  <c r="V5" l="1"/>
  <c r="H5" i="7"/>
  <c r="AZ7" i="6"/>
  <c r="AA5" i="13"/>
  <c r="H10" i="7"/>
  <c r="AZ12" i="6"/>
  <c r="AA10" i="13"/>
  <c r="V10" i="37"/>
  <c r="AA11" i="13"/>
  <c r="V11" i="37"/>
  <c r="H11" i="7"/>
  <c r="AZ13" i="6"/>
  <c r="Q3" i="37"/>
  <c r="F3" i="7"/>
  <c r="AJ5" i="6"/>
  <c r="V3" i="13"/>
  <c r="Q14" i="37"/>
  <c r="V14" i="13"/>
  <c r="AJ16" i="6"/>
  <c r="F14" i="7"/>
  <c r="AA7" i="13"/>
  <c r="V7" i="37"/>
  <c r="H7" i="7"/>
  <c r="AZ9" i="6"/>
  <c r="AZ11"/>
  <c r="H9" i="7"/>
  <c r="AA9" i="13"/>
  <c r="V9" i="37"/>
  <c r="AA12" i="13"/>
  <c r="AZ14" i="6"/>
  <c r="H12" i="7"/>
  <c r="V12" i="37"/>
  <c r="Q7"/>
  <c r="V7" i="13"/>
  <c r="F7" i="7"/>
  <c r="AJ9" i="6"/>
  <c r="Q5" i="37"/>
  <c r="F5" i="7"/>
  <c r="AJ7" i="6"/>
  <c r="V5" i="13"/>
  <c r="AA14"/>
  <c r="V14" i="37"/>
  <c r="H14" i="7"/>
  <c r="AZ16" i="6"/>
  <c r="Q2" i="37"/>
  <c r="F2" i="7"/>
  <c r="AJ4" i="6"/>
  <c r="V2" i="13"/>
  <c r="AZ10" i="6"/>
  <c r="V8" i="37"/>
  <c r="H8" i="7"/>
  <c r="AA8" i="13"/>
  <c r="AA6"/>
  <c r="H6" i="7"/>
  <c r="V6" i="37"/>
  <c r="AZ8" i="6"/>
  <c r="V4" i="37"/>
  <c r="AZ6" i="6"/>
  <c r="H4" i="7"/>
  <c r="AA4" i="13"/>
  <c r="Q12" i="37"/>
  <c r="V12" i="13"/>
  <c r="F12" i="7"/>
  <c r="AJ14" i="6"/>
  <c r="AA3" i="13"/>
  <c r="AZ5" i="6"/>
  <c r="V3" i="37"/>
  <c r="H3" i="7"/>
  <c r="Q6" i="37"/>
  <c r="V6" i="13"/>
  <c r="AJ8" i="6"/>
  <c r="F6" i="7"/>
  <c r="BF4" i="1"/>
  <c r="AA13" i="13"/>
  <c r="AZ15" i="6"/>
  <c r="V13" i="37"/>
  <c r="H13" i="7"/>
  <c r="H2" l="1"/>
  <c r="AA2" i="13"/>
  <c r="AZ4" i="6"/>
  <c r="V2" i="37"/>
  <c r="H15" i="13" l="1"/>
  <c r="Y17" i="6"/>
  <c r="C15" i="13"/>
  <c r="D15" l="1"/>
  <c r="AA17" i="6" l="1"/>
  <c r="AC7"/>
  <c r="AC11"/>
  <c r="AC16"/>
  <c r="AC14"/>
  <c r="AC12"/>
  <c r="AC9"/>
  <c r="AC15"/>
  <c r="AC5"/>
  <c r="AC10"/>
  <c r="AC8"/>
  <c r="AC13"/>
  <c r="AC6"/>
  <c r="AC4"/>
  <c r="AD6" l="1"/>
  <c r="AD12"/>
  <c r="AB12" s="1"/>
  <c r="AD16"/>
  <c r="AD10"/>
  <c r="AD7"/>
  <c r="AB7" s="1"/>
  <c r="AD4"/>
  <c r="AB4" s="1"/>
  <c r="AD13"/>
  <c r="AD8"/>
  <c r="AB8" s="1"/>
  <c r="AD5"/>
  <c r="AD15"/>
  <c r="AB15" s="1"/>
  <c r="AD9"/>
  <c r="AB9" s="1"/>
  <c r="AD14"/>
  <c r="AB14" s="1"/>
  <c r="AD11"/>
  <c r="AB5"/>
  <c r="AB6"/>
  <c r="AB10"/>
  <c r="AB13"/>
  <c r="AB11"/>
  <c r="AB16"/>
  <c r="E15" i="13" l="1"/>
  <c r="G17" i="6" l="1"/>
  <c r="X17" l="1"/>
  <c r="O15" i="13"/>
  <c r="P17" i="6"/>
  <c r="K15" i="13"/>
  <c r="P15"/>
  <c r="D17" i="6"/>
  <c r="Q15" i="13" l="1"/>
  <c r="H17" i="6"/>
  <c r="F15" i="13"/>
  <c r="Z17" i="6"/>
  <c r="Y15" i="13" l="1"/>
  <c r="X15"/>
  <c r="S15"/>
  <c r="R15"/>
  <c r="Q17" i="6"/>
  <c r="M15" i="13"/>
  <c r="AR17" i="6"/>
  <c r="AG17"/>
  <c r="AQ17"/>
  <c r="AI17" l="1"/>
  <c r="U15" i="13"/>
  <c r="W15"/>
  <c r="AP17" i="6"/>
  <c r="N15" i="13"/>
  <c r="G15" l="1"/>
  <c r="Z15"/>
  <c r="R17" i="6"/>
  <c r="T12"/>
  <c r="T5"/>
  <c r="T8"/>
  <c r="T16"/>
  <c r="T9"/>
  <c r="T13"/>
  <c r="T15"/>
  <c r="T11"/>
  <c r="T4"/>
  <c r="T10"/>
  <c r="T7"/>
  <c r="T14"/>
  <c r="T6"/>
  <c r="L15" i="13"/>
  <c r="I15" l="1"/>
  <c r="I17" i="6"/>
  <c r="AS17"/>
  <c r="AU16"/>
  <c r="AU6"/>
  <c r="AU15"/>
  <c r="AU10"/>
  <c r="AU5"/>
  <c r="AU13"/>
  <c r="AU8"/>
  <c r="AU14"/>
  <c r="AU4"/>
  <c r="AU12"/>
  <c r="AU11"/>
  <c r="AU7"/>
  <c r="AU9"/>
  <c r="U4"/>
  <c r="U12"/>
  <c r="U10"/>
  <c r="U11"/>
  <c r="S11" s="1"/>
  <c r="U8"/>
  <c r="S8" s="1"/>
  <c r="U6"/>
  <c r="S6" s="1"/>
  <c r="U7"/>
  <c r="U9"/>
  <c r="S9" s="1"/>
  <c r="U14"/>
  <c r="S14" s="1"/>
  <c r="U15"/>
  <c r="S15" s="1"/>
  <c r="U13"/>
  <c r="S13" s="1"/>
  <c r="U16"/>
  <c r="S16" s="1"/>
  <c r="U5"/>
  <c r="S5" s="1"/>
  <c r="S12"/>
  <c r="S7"/>
  <c r="S4"/>
  <c r="S10"/>
  <c r="T15" i="13" l="1"/>
  <c r="AH17" i="6"/>
  <c r="J15" i="13"/>
  <c r="AV9" i="6"/>
  <c r="AT9" s="1"/>
  <c r="AV11"/>
  <c r="AT11" s="1"/>
  <c r="AV12"/>
  <c r="AT12" s="1"/>
  <c r="AV4"/>
  <c r="AT4" s="1"/>
  <c r="AV14"/>
  <c r="AT14" s="1"/>
  <c r="AV16"/>
  <c r="AT16" s="1"/>
  <c r="AV7"/>
  <c r="AT7" s="1"/>
  <c r="AV8"/>
  <c r="AT8" s="1"/>
  <c r="AV5"/>
  <c r="AT5" s="1"/>
  <c r="AV15"/>
  <c r="AT15" s="1"/>
  <c r="AV13"/>
  <c r="AT13" s="1"/>
  <c r="AV10"/>
  <c r="AT10" s="1"/>
  <c r="AV6"/>
  <c r="AT6" s="1"/>
  <c r="L12" l="1"/>
  <c r="L14"/>
  <c r="L8"/>
  <c r="L11"/>
  <c r="L13"/>
  <c r="L10"/>
  <c r="J17"/>
  <c r="L4"/>
  <c r="L5"/>
  <c r="L15"/>
  <c r="L6"/>
  <c r="L16"/>
  <c r="L9"/>
  <c r="L7"/>
  <c r="AA15" i="13"/>
  <c r="V15"/>
  <c r="M15" i="6" l="1"/>
  <c r="K15" s="1"/>
  <c r="M14"/>
  <c r="K14" s="1"/>
  <c r="M10"/>
  <c r="K10" s="1"/>
  <c r="M13"/>
  <c r="K13" s="1"/>
  <c r="M9"/>
  <c r="K9" s="1"/>
  <c r="M16"/>
  <c r="K16" s="1"/>
  <c r="M5"/>
  <c r="K5" s="1"/>
  <c r="M4"/>
  <c r="K4" s="1"/>
  <c r="AL13"/>
  <c r="AL4"/>
  <c r="AL15"/>
  <c r="AL14"/>
  <c r="AL8"/>
  <c r="AL10"/>
  <c r="AL6"/>
  <c r="AL9"/>
  <c r="AL16"/>
  <c r="AL5"/>
  <c r="AL11"/>
  <c r="AL7"/>
  <c r="AL12"/>
  <c r="AJ17"/>
  <c r="J14" i="7"/>
  <c r="J11"/>
  <c r="J6"/>
  <c r="J10"/>
  <c r="J3"/>
  <c r="J12"/>
  <c r="J8"/>
  <c r="J13"/>
  <c r="J5"/>
  <c r="J2"/>
  <c r="J4"/>
  <c r="J9"/>
  <c r="J7"/>
  <c r="BB14" i="6"/>
  <c r="BB11"/>
  <c r="BB8"/>
  <c r="BC10"/>
  <c r="BB5"/>
  <c r="BC7"/>
  <c r="BB7"/>
  <c r="BC16"/>
  <c r="BC14"/>
  <c r="BC11"/>
  <c r="BB4"/>
  <c r="BC4"/>
  <c r="BC13"/>
  <c r="BB15"/>
  <c r="BB16"/>
  <c r="BC15"/>
  <c r="BC8"/>
  <c r="BA8" s="1"/>
  <c r="BC6"/>
  <c r="BB10"/>
  <c r="BB13"/>
  <c r="BC12"/>
  <c r="BB6"/>
  <c r="BB9"/>
  <c r="BC5"/>
  <c r="BC9"/>
  <c r="BB12"/>
  <c r="M7"/>
  <c r="K7" s="1"/>
  <c r="M6"/>
  <c r="K6" s="1"/>
  <c r="M11"/>
  <c r="K11" s="1"/>
  <c r="M8"/>
  <c r="K8" s="1"/>
  <c r="M12"/>
  <c r="K12" s="1"/>
  <c r="BA4" l="1"/>
  <c r="BA11"/>
  <c r="BA5"/>
  <c r="BA7"/>
  <c r="BA9"/>
  <c r="BA14"/>
  <c r="BA15"/>
  <c r="BA12"/>
  <c r="K7" i="7"/>
  <c r="I7" s="1"/>
  <c r="K3"/>
  <c r="I3" s="1"/>
  <c r="AM14" i="6"/>
  <c r="AK14" s="1"/>
  <c r="AM15"/>
  <c r="AK15" s="1"/>
  <c r="AM13"/>
  <c r="AK13" s="1"/>
  <c r="BA6"/>
  <c r="BA10"/>
  <c r="K4" i="7"/>
  <c r="I4" s="1"/>
  <c r="K13"/>
  <c r="I13" s="1"/>
  <c r="AM7" i="6"/>
  <c r="AK7" s="1"/>
  <c r="AM9"/>
  <c r="AK9" s="1"/>
  <c r="AM8"/>
  <c r="AK8" s="1"/>
  <c r="K9" i="7"/>
  <c r="I9" s="1"/>
  <c r="K2"/>
  <c r="I2" s="1"/>
  <c r="K5"/>
  <c r="I5" s="1"/>
  <c r="K8"/>
  <c r="I8" s="1"/>
  <c r="K10"/>
  <c r="I10" s="1"/>
  <c r="K14"/>
  <c r="I14" s="1"/>
  <c r="AM11" i="6"/>
  <c r="AK11" s="1"/>
  <c r="AM6"/>
  <c r="AK6" s="1"/>
  <c r="AM4"/>
  <c r="AK4" s="1"/>
  <c r="BA13"/>
  <c r="BA16"/>
  <c r="K12" i="7"/>
  <c r="I12" s="1"/>
  <c r="K6"/>
  <c r="I6" s="1"/>
  <c r="K11"/>
  <c r="I11" s="1"/>
  <c r="AM12" i="6"/>
  <c r="AK12" s="1"/>
  <c r="AM5"/>
  <c r="AK5" s="1"/>
  <c r="AM16"/>
  <c r="AK16" s="1"/>
  <c r="AM10"/>
  <c r="AK10" s="1"/>
</calcChain>
</file>

<file path=xl/sharedStrings.xml><?xml version="1.0" encoding="utf-8"?>
<sst xmlns="http://schemas.openxmlformats.org/spreadsheetml/2006/main" count="852" uniqueCount="412">
  <si>
    <t>№ п/п</t>
  </si>
  <si>
    <t>Наименование учреждения</t>
  </si>
  <si>
    <t xml:space="preserve">1. Открытость и доступность информации об организации </t>
  </si>
  <si>
    <t>2. Комфортность условий предоставления услуг</t>
  </si>
  <si>
    <t>Крит2</t>
  </si>
  <si>
    <t>3. Доступность услуг для инвалидов</t>
  </si>
  <si>
    <t>Крит3</t>
  </si>
  <si>
    <t xml:space="preserve">4. Доброжелательность, вежливость работников организации </t>
  </si>
  <si>
    <t>Крит4</t>
  </si>
  <si>
    <t>5. Удовлетворенность условиями оказания услуг</t>
  </si>
  <si>
    <t>Крит5</t>
  </si>
  <si>
    <t>ИТОГ</t>
  </si>
  <si>
    <t>1.1.1. И.стенд</t>
  </si>
  <si>
    <t>1.1.2. И.сайт</t>
  </si>
  <si>
    <t>1.2.1. С.дист</t>
  </si>
  <si>
    <t>1.3.1.У.стенд</t>
  </si>
  <si>
    <t>1.3.2. У.сайт</t>
  </si>
  <si>
    <t>1.1. П.инф</t>
  </si>
  <si>
    <t>1.2. П.дист</t>
  </si>
  <si>
    <t>1.3. П.открУ</t>
  </si>
  <si>
    <t>2.1.1.С.комф</t>
  </si>
  <si>
    <t>2.3.1.У.комф.</t>
  </si>
  <si>
    <t>2.1. П.комф</t>
  </si>
  <si>
    <t>2.3. У.комф.</t>
  </si>
  <si>
    <t>3.1.1. С.Орг.Д</t>
  </si>
  <si>
    <t>3.2.1. С.Усл.Д</t>
  </si>
  <si>
    <t>3.3.1. У.дост</t>
  </si>
  <si>
    <t>3.1. П.орг.Д</t>
  </si>
  <si>
    <t>3.2. П.усл.Д</t>
  </si>
  <si>
    <t>3.3. П.дост.У</t>
  </si>
  <si>
    <t>4.1.1. У.перв.К</t>
  </si>
  <si>
    <t>4.2.1. У.оказ.усл</t>
  </si>
  <si>
    <t>4.3.1. У.вежл.дист</t>
  </si>
  <si>
    <t>4.1. П.перв.К</t>
  </si>
  <si>
    <t>4.2. П.оказ.усл</t>
  </si>
  <si>
    <t>4.3. П.вежл.дист.У</t>
  </si>
  <si>
    <t>5.1.1. У.реком</t>
  </si>
  <si>
    <t>5.2.1.1. У.орг.усл.</t>
  </si>
  <si>
    <t>5.3.1. У.уд</t>
  </si>
  <si>
    <t>5.1. П.реком</t>
  </si>
  <si>
    <t>5.2.П.Орг.усл.</t>
  </si>
  <si>
    <t>5.3. П.уд</t>
  </si>
  <si>
    <t>общий балл</t>
  </si>
  <si>
    <t>Выборка (анкет)</t>
  </si>
  <si>
    <t>критерии</t>
  </si>
  <si>
    <t>показатели</t>
  </si>
  <si>
    <t>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нормативными правовыми актами</t>
  </si>
  <si>
    <t>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</si>
  <si>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</si>
  <si>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</si>
  <si>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t>Наличие на официальном сайте организации информации о дистанционных способах взаимодействия с получателями услуг и их функционирование:</t>
  </si>
  <si>
    <t xml:space="preserve">Доля получателей услуг, удовлетворенных открытостью,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на официальном сайте организации социальной сферы в сети «Интернет» (в % от общего числа опрошенных получателей услуг). </t>
  </si>
  <si>
    <t xml:space="preserve">Обеспечение в организации социальной сферы комфортных условий для предоставления услуг </t>
  </si>
  <si>
    <t>Наличие комфортных условий для предоставления услуг</t>
  </si>
  <si>
    <t>Доля получателей услуг удовлетворенных комфортностью предоставления услуг организацией социальной сферы (в % от общего числа опрошенных получателей услуг).</t>
  </si>
  <si>
    <t>Удовлетворенность комфортностью предоставления услуг организацией социальной сферы</t>
  </si>
  <si>
    <t>Оборудование помещений организации социальной сферы и прилегающей к ней территории с учетом доступности для инвалидов:</t>
  </si>
  <si>
    <t>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</si>
  <si>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t>Обеспечение в организации социальной сферы условий доступности, позволяющих инвалидам получать услуги наравне с другими:</t>
  </si>
  <si>
    <t>Наличие в организации социальной сферы условий доступности, позволяющих инвалидам получать услуги наравне с другими</t>
  </si>
  <si>
    <t>Доля получателей услуг, удовлетворенных доступностью услуг для инвалидов (в % от общего числа опрошенных получателей услуг – инвалидов).</t>
  </si>
  <si>
    <t>Удовлетворенность доступностью услуг для инвалидов</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</si>
  <si>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 (в % от общего числа опрошенных получателей услуг).</t>
  </si>
  <si>
    <t>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</si>
  <si>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 (в % от общего числа опрошенных получателей услуг).</t>
  </si>
  <si>
    <t>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</si>
  <si>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(в % от общего числа опрошенных получателей услуг).</t>
  </si>
  <si>
    <t>Удовлетворенность доброжелательностью, вежливостью работников организации социальной сферы при использовании дистанционных форм взаимодействия</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</si>
  <si>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 (в % от общего числа опрошенных получателей услуг).</t>
  </si>
  <si>
    <t xml:space="preserve">Готовность получателей услуг рекомендовать организацию социальной сферы родственникам и знакомым </t>
  </si>
  <si>
    <t>Доля получателей услуг, удовлетворенных организационными условиями предоставления услуг (в % от общего числа опрошенных получателей услуг)</t>
  </si>
  <si>
    <t>Доля получателей услуг, удовлетворенных в целом условиями оказания услуг в организации социальной сферы (в % от общего числа опрошенных получателей услуг).</t>
  </si>
  <si>
    <t>Удовлетворенность получателей услуг в целом условиями оказания услуг в организации социальной сферы</t>
  </si>
  <si>
    <t>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(кол-во удовлетворенных)</t>
  </si>
  <si>
    <t>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 (количество)</t>
  </si>
  <si>
    <t>кол-во</t>
  </si>
  <si>
    <t>Крит1</t>
  </si>
  <si>
    <t>2.2.2. С.своевр</t>
  </si>
  <si>
    <t>2.2. П.ожид</t>
  </si>
  <si>
    <t>кол-во респондентов</t>
  </si>
  <si>
    <t>в т.ч. удовл.</t>
  </si>
  <si>
    <t>Названия строк</t>
  </si>
  <si>
    <t>Сумма по полю Пользовались ли Вы официальным сайтом организации, чтобы получить информацию о ее деятельности?</t>
  </si>
  <si>
    <t>Сумма по полю Удовлетворены ли Вы открытостью, полнотой и доступностью информации о деятельности организации, размещенной на ее официальном сайте в информационно-телекоммуникационной сети «Интернет»?</t>
  </si>
  <si>
    <t>Сумма по полю Имеете ли Вы (или лицо, представителем которого Вы являетесь) установленную группу инвалидности?</t>
  </si>
  <si>
    <t>Сумма по полю Удовлетворены ли Вы доступностью предоставления услуг для инвалидов в организации?</t>
  </si>
  <si>
    <t>2. Комфортность условий осуществления образовательной деятельности</t>
  </si>
  <si>
    <t>5. Удовлетворенность условиями осуществления образовательной деятельности</t>
  </si>
  <si>
    <t>5. Удовлетворенность условиями осущесвтления образовательной деятельности</t>
  </si>
  <si>
    <t>3. Доступность для инвалидов</t>
  </si>
  <si>
    <t>Сумма по полю При посещении организации обращались ли Вы к информации о ее деятельности, размещенной на информационных стендах в помещениях организации?</t>
  </si>
  <si>
    <t>Сумма по полю Удовлетворены ли Вы открытостью, полнотой и доступностью информации о деятельности организации, размещенной на информационных стендах в помещении организации?</t>
  </si>
  <si>
    <t>Сумма по полю Удовлетворены ли Вы комфортностью условий?</t>
  </si>
  <si>
    <t>Сумма по полю Удовлетворены ли Вы доброжелательностью и вежливостью работников организации, обеспечивающих первичный контакт с посетителями и информирование об услугах при непосредственном обращении в организацию ?</t>
  </si>
  <si>
    <t>Сумма по полю Удовлетворены ли Вы доброжелательностью и вежливостью работников организации, обеспечивающих непосредственное оказание услуги при обращении в организацию?</t>
  </si>
  <si>
    <t>Сумма по полю Пользовались ли Вы какими-либо дистанционными способами взаимодействия с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</si>
  <si>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Сумма по полю Удовлетворены ли Вы доброжелательностью и вежливостью работников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</si>
  <si>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Сумма по полю Готовы ли Вы рекомендовать данную организацию родственникам и знакомым (или могли бы Вы ее рекомендовать, если бы была возможность выбора организации)?</t>
  </si>
  <si>
    <t>Сумма по полю Удовлетворены организационными условиями предоставления услуг (графиком работы организации, подразделения, отдельных специалистов и прочее)?</t>
  </si>
  <si>
    <t>Сумма по полю Удовлетворены ли Вы в целом условиями оказания услуг в организации?</t>
  </si>
  <si>
    <t>Количество по полю номер</t>
  </si>
  <si>
    <t>1.1.1. И.стенд макс.</t>
  </si>
  <si>
    <t>1.1.2. И.сайт  макс.</t>
  </si>
  <si>
    <t>место в рейтинге</t>
  </si>
  <si>
    <t>Итоговый балл</t>
  </si>
  <si>
    <t>Место в рейтинге</t>
  </si>
  <si>
    <t>Генеральная совокупность</t>
  </si>
  <si>
    <t>Количественные результаты независимой оценки качества оказания услуг организациями</t>
  </si>
  <si>
    <t>Публично-правовое образование</t>
  </si>
  <si>
    <t>Сфера деятельности</t>
  </si>
  <si>
    <t>2 - Образование</t>
  </si>
  <si>
    <t>Период проведения независимой оценки</t>
  </si>
  <si>
    <t>Основание для определения перечня показателей</t>
  </si>
  <si>
    <t>Единый порядок расчета (Приказ Минтруда № 344н от 31.05.2018 г.)</t>
  </si>
  <si>
    <t>Пожалуйста, введите значения выполнения индикаторов</t>
  </si>
  <si>
    <t>№
п.п.</t>
  </si>
  <si>
    <t>Организация</t>
  </si>
  <si>
    <t>Численность
получателей
услуг
организации</t>
  </si>
  <si>
    <t>Количество
респондентов</t>
  </si>
  <si>
    <t>Доля
респондентов</t>
  </si>
  <si>
    <t>Общие критерии оценки</t>
  </si>
  <si>
    <t>1 - критерий открытости и доступности информации об организации</t>
  </si>
  <si>
    <t>2 - критерий комфортности условий предоставления услуги, в том числе время ожидания ее предоставления</t>
  </si>
  <si>
    <t>3 - критерий доступности услуг для инвалидов</t>
  </si>
  <si>
    <t>4 - критерий доброжелательности, вежливости работников организации</t>
  </si>
  <si>
    <t>5 - критерий удовлетворенности условиями оказания услуг</t>
  </si>
  <si>
    <t>Показатели</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</si>
  <si>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</si>
  <si>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</si>
  <si>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организации социальной сферы</t>
  </si>
  <si>
    <t>2.1 Обеспечение в организации социальной сферы комфортных условий предоставления услуг</t>
  </si>
  <si>
    <t>2.3 Доля получателей услуг удовлетворенных комфортностью предоставления услуг организацией социальной сферы</t>
  </si>
  <si>
    <t>3.1 Оборудование помещений организации социальной сферы и прилегающей к ней территории с учетом доступности для инвалидов</t>
  </si>
  <si>
    <t>3.2 Обеспечение в организации социальной сферы условий доступности, позволяющих инвалидам получать услуги наравне с другими</t>
  </si>
  <si>
    <t>3.3 Доля получателей услуг, удовлетворенных доступностью услуг для инвалидов</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</si>
  <si>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</si>
  <si>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</si>
  <si>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</si>
  <si>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</si>
  <si>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</si>
  <si>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организации социальной сферы</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</si>
  <si>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</si>
  <si>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</si>
  <si>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1.2.1 - Наличие и функционирование на официальном сайте организации информации о дистанционных способах взаимодействия с получателями услуг: телефона; электронной почты; электронных сервисов (форма для подачи электронного обращения (жалобы, предложения), получение консультации по оказываемым услугам и пр.); раздела «Часто задаваемые вопросы»;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 иного дистанционного способа взаимодействия.</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</si>
  <si>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</si>
  <si>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</si>
  <si>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</si>
  <si>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t>2.3.1 - Удовлетворенность комфортностью предоставления услуг организацией социальной сферы.</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</si>
  <si>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</si>
  <si>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</si>
  <si>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t>3.3.1 - Удовлетворенность доступностью услуг для инвалидов.</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</si>
  <si>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</si>
  <si>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</si>
  <si>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</si>
  <si>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5.1.1 - Готовность получателей услуг рекомендовать организацию социальной сферы родственникам и знакомым.</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</si>
  <si>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</si>
  <si>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5.3.1 - Удовлетворенность получателей услуг в целом условиями оказания услуг в организации социальной сферы.</t>
  </si>
  <si>
    <t>Наименование индикатора</t>
  </si>
  <si>
    <t>Выполнение индикатора</t>
  </si>
  <si>
    <t>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t>
  </si>
  <si>
    <t>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t>
  </si>
  <si>
    <t>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t>
  </si>
  <si>
    <t>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t>
  </si>
  <si>
    <t>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t>
  </si>
  <si>
    <t>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t>
  </si>
  <si>
    <t>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</si>
  <si>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</si>
  <si>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</si>
  <si>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</si>
  <si>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</si>
  <si>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</si>
  <si>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среднее</t>
  </si>
  <si>
    <t>64000000 - Сахалинская область</t>
  </si>
  <si>
    <t>Шаблон сформирован 26.02.2022 12:40</t>
  </si>
  <si>
    <t xml:space="preserve">Наименование организации: </t>
  </si>
  <si>
    <t>Укажите численность обучающихся в образовательной организации:</t>
  </si>
  <si>
    <t>Возможность реализация в организации адаптированных образовательных программ:</t>
  </si>
  <si>
    <t>К2 Расположение организации в здании исторического, культурного и архитектурного наследия:</t>
  </si>
  <si>
    <t xml:space="preserve">K2A. Имеется ли решение органов по охране и использованию памятников истории и культуры соответствующего уровня и органов социальной защиты населения о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t>
  </si>
  <si>
    <t>1.1. Отметьте наличие и полноту информации о деятельности образовательной организации, размещенной на информационных СТЕНДАХ, расположенных в помещении организации</t>
  </si>
  <si>
    <t>1.2. Отметьте наличие и полноту информации о деятельности образовательной организации, размещенной на официальном САЙТЕ образовательной организации в сети Интернет</t>
  </si>
  <si>
    <t xml:space="preserve">1.2. Наличие на официальном сайте организации (учреждения) информации о дистанционных способах обратной связи и взаимодействия с получателями услуг и их функционирование. </t>
  </si>
  <si>
    <t>II. Показатели, характеризующие комфортность условий, в которых осуществляется образовательная деятельность</t>
  </si>
  <si>
    <t>III. Показатели, характеризующие доступность образовательной деятельности для инвалидов</t>
  </si>
  <si>
    <t xml:space="preserve">I. Основные сведения </t>
  </si>
  <si>
    <t xml:space="preserve">II. Структура и органы управления образовательной организацией </t>
  </si>
  <si>
    <t xml:space="preserve">III. Документы (в виде копий) </t>
  </si>
  <si>
    <t>IV. Платные образовательные услуги</t>
  </si>
  <si>
    <t xml:space="preserve">V. Образование </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</si>
  <si>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размещают: </t>
  </si>
  <si>
    <t xml:space="preserve">VI. Руководство. Педагогический (научно-педагогический) состав </t>
  </si>
  <si>
    <t xml:space="preserve">VII. Материально-техническое обеспечении образовательной деятельности </t>
  </si>
  <si>
    <t>III. Образование</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</si>
  <si>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</si>
  <si>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</si>
  <si>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Информация о численности обучающихся по реализуемым образовательным программам, в том числе:</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</si>
  <si>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</si>
  <si>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 xml:space="preserve">IV. Образовательные стандарты и требования </t>
  </si>
  <si>
    <t>V. Руководство. Педагогический (научно-педагогический) состав</t>
  </si>
  <si>
    <t>VI. Материально-техническое обеспечение и оснащенность образовательного процесса</t>
  </si>
  <si>
    <t>VII. Доступная среда  Информация о специальных условиях для обучения инвалидов и лиц с ограниченными возможностями здоровья, в том числе:</t>
  </si>
  <si>
    <t>VIII. Международное сотрудничество</t>
  </si>
  <si>
    <t>IX. Вакантные места для приема (перевода) обучающихся</t>
  </si>
  <si>
    <t xml:space="preserve">X. Стипендии и меры поддержки обучающихся </t>
  </si>
  <si>
    <t>XI. Финансово-хозяйственная деятельность</t>
  </si>
  <si>
    <t xml:space="preserve">XII. Платные образовательные услуги </t>
  </si>
  <si>
    <t xml:space="preserve">XIII. Документы </t>
  </si>
  <si>
    <t>2.1. Обеспечение в организации комфортных условий, в которых осуществляется образовательная деятельность.</t>
  </si>
  <si>
    <t>3.1. Оборудование территории, прилегающей к зданиям организации, и помещений с учетом доступности для инвалидов:</t>
  </si>
  <si>
    <t>3.2. Обеспечение в организации условий доступности, позволяющих инвалидам получать образовательные услуги наравне с другими, включая:</t>
  </si>
  <si>
    <t>Общая численность обучающихся в организации (в течение календарного года, предшествующего году проведения независимой оценки качества)</t>
  </si>
  <si>
    <t>Численность обучающихся с установленной группой инвалидности/ ОВЗ (в сумме)</t>
  </si>
  <si>
    <t>1. Информация  о  месте  нахождения  образовательной организации, ее представительств и филиалов  (при наличии)</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</si>
  <si>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</si>
  <si>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</si>
  <si>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   </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</si>
  <si>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</si>
  <si>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</si>
  <si>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</si>
  <si>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</si>
  <si>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</si>
  <si>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</si>
  <si>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</si>
  <si>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отчисления[2]</t>
  </si>
  <si>
    <t>13. Информация о руководителе образовательной организации, его заместителях, руководителях филиалов,представительств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</si>
  <si>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</si>
  <si>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15. Информация об условиях питания обучающихся, в том числе инвалидов и лиц с ограниченными возможностями здоровья. </t>
  </si>
  <si>
    <t>1. Информация о полном и сокращенном (при наличии) наименовании образовательной организации</t>
  </si>
  <si>
    <t xml:space="preserve">2. Информация  о  дате  создания  образовательной организации  </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</si>
  <si>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</si>
  <si>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</si>
  <si>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</si>
  <si>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</si>
  <si>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7. Информация о контактных телефонах и об адресах электронной почты образовательной организации, ее представительств и филиалов (при наличии)</t>
  </si>
  <si>
    <t>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</si>
  <si>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</si>
  <si>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</si>
  <si>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11. Лицензия на осуществление образовательной деятельности (выписка из реестра лицензий на  осуществление образовательной деятельности)</t>
  </si>
  <si>
    <t>12.   О реализуемых уровнях образования</t>
  </si>
  <si>
    <t>13.   О формах обучения</t>
  </si>
  <si>
    <t>14.   О нормативных сроках обучения</t>
  </si>
  <si>
    <t>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</si>
  <si>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16.   О языка(х), на котором(ых) осуществляется образование (обучение) [Размещается в форме электронного документа, подписанного простой электронной подписью]</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</si>
  <si>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</si>
  <si>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</si>
  <si>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</si>
  <si>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</si>
  <si>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</si>
  <si>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</si>
  <si>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</si>
  <si>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24.   Об общей численности обучающихся</t>
  </si>
  <si>
    <t>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гражданами)[Размещается в форме электронного документа, подписанного простой электронной подписью]</t>
  </si>
  <si>
    <t>26.   Образовательные организации, реализующие общеобразовательные программы, дополнительно указывают наименование образовательной программы</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</si>
  <si>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</si>
  <si>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</si>
  <si>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 исследовательской) деятельности (при осуществлении научной (научно-исследовательской) деятельности)</t>
  </si>
  <si>
    <t xml:space="preserve">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отчисления[Размещается в форме электронного документа, подписанного простой электронной подписью в соответствии с Федеральным законом от 6 апреля 2011 г. № 63-ФЗ «Об электронной подписи», с приложением образовательной программы. ]     </t>
  </si>
  <si>
    <t>31.   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наличии)[Размещается с приложением копий соответствующих документов, электронных документов, подписанных простой электронной подписью]</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</si>
  <si>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</si>
  <si>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 xml:space="preserve">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   </t>
  </si>
  <si>
    <t xml:space="preserve">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</si>
  <si>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35.   Информация об условиях питания обучающихся, в том числе инвалидов и лиц с ограниченными возможностями здоровья.     </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</si>
  <si>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</si>
  <si>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</si>
  <si>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</si>
  <si>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</si>
  <si>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</si>
  <si>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</si>
  <si>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</si>
  <si>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</si>
  <si>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</si>
  <si>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</si>
  <si>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46.   Об электронных образовательных ресурсах, к которым обеспечивается доступ инвалидов и лиц с  ограниченными возможностями здоровья </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</si>
  <si>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</si>
  <si>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</si>
  <si>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</si>
  <si>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</si>
  <si>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</si>
  <si>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</si>
  <si>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53.   Информация о наличии и условиях предоставления обучающимся стипендий, мер социальной поддержки  </t>
  </si>
  <si>
    <t xml:space="preserve">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 </t>
  </si>
  <si>
    <t xml:space="preserve">55.   Информация о трудоустройстве выпускников (в виде численности трудоустроенных выпускников прошлого учебного года образования)  </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</si>
  <si>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</si>
  <si>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</si>
  <si>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 xml:space="preserve">58.   Информация  о  расходовании  финансовых  и  материальных средств по итогам финансового года58.  </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</si>
  <si>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</si>
  <si>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</si>
  <si>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</si>
  <si>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62.   Отчет о результатах самообследования</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</si>
  <si>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</si>
  <si>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</si>
  <si>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</si>
  <si>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</si>
  <si>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 xml:space="preserve">1 телефон
</t>
  </si>
  <si>
    <t xml:space="preserve">2 электронной почты
</t>
  </si>
  <si>
    <t>3. электронных сервисов (форма для подачи электронного обращения, получение консультации по оказываемым услугам, раздел «Часто задаваемые вопросы»)</t>
  </si>
  <si>
    <t>4. технической возможности выражения получателями образовательных услуг мнения о качестве оказания услуг (наличие анкеты для опроса граждан или гиперссылки на нее)</t>
  </si>
  <si>
    <t xml:space="preserve">1. наличие комфортной зоны отдыха (ожидания); </t>
  </si>
  <si>
    <t xml:space="preserve">2 наличие и понятность навигации внутри организации; </t>
  </si>
  <si>
    <t>3 наличие и доступность питьевой воды</t>
  </si>
  <si>
    <t>4 наличие и доступность санитарно-гигиенических помещений</t>
  </si>
  <si>
    <t>5 санитарное состояние помещений организаций;</t>
  </si>
  <si>
    <t>1 оборудование входных групп пандусами (подъемными платформами)</t>
  </si>
  <si>
    <t>2 наличие выделенных стоянок для автотранспортных средств инвалидов</t>
  </si>
  <si>
    <t xml:space="preserve">3 наличие адаптированных лифтов, поручней, расширенных дверных проемов </t>
  </si>
  <si>
    <t>4 наличие сменных кресел-колясок</t>
  </si>
  <si>
    <t>5 наличие специально оборудованных санитарно-гигиенических помещений в организации</t>
  </si>
  <si>
    <t>1 дублирование для инвалидов по слуху и зрению звуковой и зрительной информации</t>
  </si>
  <si>
    <t>2 дублирование надписей, знаков и иной текстовой и графической информации знаками, выполненными рельефно-точечным шрифтом Брайля</t>
  </si>
  <si>
    <t>3 возможность предоставления инвалидам по слуху (слуху и зрению) услуг сурдопереводчика (тифлосурдопереводчика)</t>
  </si>
  <si>
    <t>4 альтернативной версии сайта организации для инвалидов по зрению</t>
  </si>
  <si>
    <t>5 помощь, оказываемая работниками организации, прошедшими необходимое обучение (инструктирование), по сопровождению инвалидов в помещении организации</t>
  </si>
  <si>
    <t>6 возможность предоставления образовательных услуг в дистанционном режиме или на дому</t>
  </si>
  <si>
    <t>1 - да
2 - нет</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</si>
  <si>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</si>
  <si>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</si>
  <si>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</si>
  <si>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</si>
  <si>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</si>
  <si>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1 – иннформация отсутствует  деятельности  (без приложений);</t>
  </si>
  <si>
    <t>1 – информация представлена; 
0 – информация отсутствует; 
99 – государственная аккредитация отсутствует ( не требуется)</t>
  </si>
  <si>
    <t>1 – информация представлена; 0 – информация отсутствует; 0 – информация отсутствует; 99 – общеобразовательные программы не реализуются.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</si>
  <si>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профессионального образования; 
0 – информация отсутствует</t>
  </si>
  <si>
    <t xml:space="preserve">1 – информация представлена в полном объеме (по всем руководителям); 
0,5 – информация представлена частично  (не по всем руководителям или не в полном объеме в соответствии с требованиями столбца 2);  
0 – информация отсутствует </t>
  </si>
  <si>
    <t xml:space="preserve">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 </t>
  </si>
  <si>
    <t xml:space="preserve">1 – информация представлена;  0 – информация отсутствует; </t>
  </si>
  <si>
    <t xml:space="preserve">1 – информация представлена;  
0 – информация отсутствует; (при отсутствии филиалов - оценивается  наличие информации только по головной организации)! </t>
  </si>
  <si>
    <t xml:space="preserve">1 – информация представлена; 
0 – информация отсутствует; 
0,5 - представлена информация не по всем филиалам; (при отсутствии филиалов - оценивается  наличие информации только по головной организации)! </t>
  </si>
  <si>
    <t xml:space="preserve">1 – информация представлена;  0 – информация отсутствует; 
99 -представительства и филиалы отсутствуют; </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</si>
  <si>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</si>
  <si>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 99 (только для дошкольных организаций по уходу и прсмотру) - образовательная деятельность не осуществляется.</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</si>
  <si>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При отсутствии структурных подразделений,  оценивается только наличие информации по организации в целом;</t>
  </si>
  <si>
    <t>1 – информация представлена в полном объеме (с приложением копий);  
0,5 – представлены только сведения о положениях о структурных подразделениях (об органах  управления); 
0 – информация отсутствует; 99  - структурные подразделения отсутствуют;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</si>
  <si>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  При отсутствии лицензии, 
1 ставится, если на сайте есть информация  том, что лицензия отсутствует.</t>
  </si>
  <si>
    <t xml:space="preserve">1 – информация представлена; 
 0,5 – информация представлена частично;  
0 – информация отсутствует; </t>
  </si>
  <si>
    <t>1 – информация представлена;  0,5 – информация представлена частично;  0 – информация отсутствует; 99 - аккредитация отсутствует/не предусмотрена для данного типа программ;</t>
  </si>
  <si>
    <t xml:space="preserve">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   </t>
  </si>
  <si>
    <t>1 – информация представлена;  
0 – информация отсутствует</t>
  </si>
  <si>
    <t>1 – информация представлена;  
0 – информация отсутствует; 
99 - общеобразовательные программы не реализуются;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</si>
  <si>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профессионального образования;  0 – информация отсутствует</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</si>
  <si>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</si>
  <si>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руководителям);  0,5 – информация представлена частично (не по всем руководителямили не в полном объеме в соответствии  с требованиями столбца 2);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</si>
  <si>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</si>
  <si>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 xml:space="preserve">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   </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</si>
  <si>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</si>
  <si>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</si>
  <si>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 
99 – интернат (общежитие) не предоставляется</t>
  </si>
  <si>
    <t>1 – информация представлена;  
0 – информация отсутствует; 
99 – договора с иностранными и международными организациями не заключались;</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</si>
  <si>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</si>
  <si>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1 – информация представлена;  
0 – информация отсутствует; 
99 - общежитие/интернат не предоставляется</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</si>
  <si>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</si>
  <si>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</si>
  <si>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</si>
  <si>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 xml:space="preserve">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 если предписания отсутствуют,  
1 ставится при наличии на сайте записи об отсутствии. 
</t>
  </si>
  <si>
    <t>1 - да
0 - нет</t>
  </si>
  <si>
    <t>Рекомендации эксперта:</t>
  </si>
  <si>
    <t>кол-во опрошенных инвалидов</t>
  </si>
  <si>
    <t>Численность обучающихся 14 лет и старше</t>
  </si>
  <si>
    <t>Открытость и доступность информации</t>
  </si>
  <si>
    <t>Комфортность условий</t>
  </si>
  <si>
    <t>Доступность для инвалидов</t>
  </si>
  <si>
    <t>Доброжелательность, вежливость работников</t>
  </si>
  <si>
    <t>Удовлетворенность условиями</t>
  </si>
  <si>
    <t>АТЕ</t>
  </si>
  <si>
    <t>Номер организации</t>
  </si>
  <si>
    <t>П1.3.</t>
  </si>
  <si>
    <t>К1</t>
  </si>
  <si>
    <t>П2.1</t>
  </si>
  <si>
    <t>П1.1</t>
  </si>
  <si>
    <t>П1.2</t>
  </si>
  <si>
    <t>П2.3</t>
  </si>
  <si>
    <t>К2</t>
  </si>
  <si>
    <t>П3.1</t>
  </si>
  <si>
    <t>П3.2</t>
  </si>
  <si>
    <t>П3.3</t>
  </si>
  <si>
    <t>К3</t>
  </si>
  <si>
    <t>П4.1</t>
  </si>
  <si>
    <t>П4.2</t>
  </si>
  <si>
    <t>П4.3</t>
  </si>
  <si>
    <t>К4</t>
  </si>
  <si>
    <t>П5.1</t>
  </si>
  <si>
    <t>П5.2</t>
  </si>
  <si>
    <t>П5.3</t>
  </si>
  <si>
    <t>К5</t>
  </si>
  <si>
    <t>доля опрошенных в генеральной совокупности</t>
  </si>
  <si>
    <r>
      <t xml:space="preserve">1 - да </t>
    </r>
    <r>
      <rPr>
        <sz val="10"/>
        <color rgb="FFFF0000"/>
        <rFont val="Times New Roman"/>
        <family val="1"/>
        <charset val="204"/>
      </rPr>
      <t>(переход к К2А)</t>
    </r>
    <r>
      <rPr>
        <sz val="10"/>
        <color theme="1"/>
        <rFont val="Times New Roman"/>
        <family val="1"/>
        <charset val="204"/>
      </rPr>
      <t xml:space="preserve">
2 - нет</t>
    </r>
  </si>
  <si>
    <r>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r>
    <r>
      <rPr>
        <sz val="10"/>
        <color rgb="FFFF0000"/>
        <rFont val="Times New Roman"/>
        <family val="1"/>
        <charset val="204"/>
      </rPr>
      <t>. Если в организации не оказываются платные услуги - 1 ставится при наличии записи на стенде о том, что платные образовательные услуги не оказываются.</t>
    </r>
  </si>
  <si>
    <t>-</t>
  </si>
  <si>
    <t>ООО</t>
  </si>
  <si>
    <t>2023 год</t>
  </si>
  <si>
    <t>Нет</t>
  </si>
  <si>
    <t>тип</t>
  </si>
  <si>
    <t>№п/п</t>
  </si>
  <si>
    <t>Информация на стендах</t>
  </si>
  <si>
    <t>Информация на официальных сайтах</t>
  </si>
  <si>
    <t>Способы дистанционного взаимодействия</t>
  </si>
  <si>
    <t>Асиновский район</t>
  </si>
  <si>
    <t>Муниципальное бюджетное общеобразовательное учреждение вечерняя (сменная) общеобразовательная школа № 9 г. Асино</t>
  </si>
  <si>
    <t>В планах оборудовать стоянку для инвалидов</t>
  </si>
  <si>
    <t>Муниципальное казённое общеобразовательное учреждение "Общеобразовательная школа для обучающихся, воспитанников с ОВЗ № 10 города Асино Томской области"</t>
  </si>
  <si>
    <t>Организация нуждается в расширении учебных площадей</t>
  </si>
  <si>
    <t>Муниципальное автономное общеобразовательное учреждение - средняя общеобразовательная школа с. Батурино Асиновского района Томской области</t>
  </si>
  <si>
    <t>Муниципальное автономное общеобразовательное учреждение «Средняя общеобразовательная школа с.Ново-Кусково Асиновского района Томской области»</t>
  </si>
  <si>
    <t>Муниципальное автономное общеобразовательное учреждение-основная общеобразовательная школа с.Больше-Дорохово Асиновского района Томской области</t>
  </si>
  <si>
    <t>Муниципальное автономное общеобразовательное учреждение – средняя общеобразовательная школа с. Минаевки Асиновского района Томской области</t>
  </si>
  <si>
    <t>Муниципальное автономное общеобразовательное учреждение - средняя общеобразовательная школа с. Новиковка Асиновского района Томской области</t>
  </si>
  <si>
    <t>Муниципальное автономное общеобразовательное учреждение «Общеобразовательная школа № 5 г. Асино»</t>
  </si>
  <si>
    <t>Муниципальное автономное общеобразовательное учреждение - средняя общеобразовательная школа с. Новониколавки Асиновского района Томской области</t>
  </si>
  <si>
    <t>Муниципальное автономное общеобразовательное учреждение средняя общеобразовательная школа № 1 г. Асино</t>
  </si>
  <si>
    <t>Муниципальное автономное общеобразовательное учреждение гимназия № 2 г. Асино</t>
  </si>
  <si>
    <t>Муниципальное автономное общеобразовательное учреждение - средняя общеобразовательная школа с. Ягодного Асиновского района Томской области</t>
  </si>
  <si>
    <t>Муниципальное автономное общеобразовательное учреждение средняя общеобразовательная школа № 4 г. Асино</t>
  </si>
</sst>
</file>

<file path=xl/styles.xml><?xml version="1.0" encoding="utf-8"?>
<styleSheet xmlns="http://schemas.openxmlformats.org/spreadsheetml/2006/main">
  <numFmts count="3">
    <numFmt numFmtId="164" formatCode="_-* #,##0.00_-;\-* #,##0.00_-;_-* &quot;-&quot;??_-;_-@_-"/>
    <numFmt numFmtId="165" formatCode="_-* #,##0_-;\-* #,##0_-;_-* &quot;-&quot;??_-;_-@_-"/>
    <numFmt numFmtId="166" formatCode="0.0"/>
  </numFmts>
  <fonts count="31">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Times New Roman"/>
      <family val="1"/>
      <charset val="204"/>
    </font>
    <font>
      <b/>
      <sz val="12"/>
      <color indexed="8"/>
      <name val="Times New Roman"/>
      <family val="1"/>
      <charset val="204"/>
    </font>
    <font>
      <sz val="12"/>
      <color indexed="8"/>
      <name val="Times New Roman"/>
      <family val="1"/>
      <charset val="204"/>
    </font>
    <font>
      <i/>
      <sz val="12"/>
      <color indexed="8"/>
      <name val="Times New Roman"/>
      <family val="1"/>
      <charset val="204"/>
    </font>
    <font>
      <sz val="11"/>
      <color indexed="8"/>
      <name val="Calibri"/>
      <family val="2"/>
      <scheme val="minor"/>
    </font>
    <font>
      <sz val="8"/>
      <name val="Calibri"/>
      <family val="2"/>
      <charset val="204"/>
      <scheme val="minor"/>
    </font>
    <font>
      <sz val="11"/>
      <name val="Calibri"/>
      <family val="2"/>
      <charset val="204"/>
    </font>
    <font>
      <sz val="10"/>
      <color theme="1"/>
      <name val="Times New Roman"/>
      <family val="1"/>
      <charset val="204"/>
    </font>
    <font>
      <sz val="10"/>
      <color theme="1"/>
      <name val="Calibri"/>
      <family val="2"/>
      <charset val="204"/>
      <scheme val="minor"/>
    </font>
    <font>
      <b/>
      <sz val="10"/>
      <color theme="1"/>
      <name val="Times New Roman"/>
      <family val="1"/>
      <charset val="204"/>
    </font>
    <font>
      <sz val="10"/>
      <color rgb="FFFF0000"/>
      <name val="Times New Roman"/>
      <family val="1"/>
      <charset val="204"/>
    </font>
    <font>
      <sz val="10"/>
      <name val="Times New Roman"/>
      <family val="1"/>
      <charset val="204"/>
    </font>
    <font>
      <sz val="10"/>
      <color rgb="FF000000"/>
      <name val="Times New Roman"/>
      <family val="1"/>
      <charset val="204"/>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92CDDC"/>
      </patternFill>
    </fill>
    <fill>
      <patternFill patternType="solid">
        <fgColor rgb="FFB7DEE8"/>
      </patternFill>
    </fill>
    <fill>
      <patternFill patternType="solid">
        <fgColor rgb="FFDAEEF3"/>
      </patternFill>
    </fill>
    <fill>
      <patternFill patternType="solid">
        <fgColor rgb="FFEEECE1"/>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0" fontId="22" fillId="0" borderId="0"/>
    <xf numFmtId="0" fontId="24" fillId="0" borderId="0"/>
  </cellStyleXfs>
  <cellXfs count="155">
    <xf numFmtId="0" fontId="0" fillId="0" borderId="0" xfId="0"/>
    <xf numFmtId="0" fontId="0" fillId="35" borderId="0" xfId="0" applyFill="1"/>
    <xf numFmtId="1" fontId="0" fillId="33" borderId="0" xfId="0" applyNumberFormat="1" applyFill="1"/>
    <xf numFmtId="0" fontId="0" fillId="35" borderId="0" xfId="0" applyFill="1"/>
    <xf numFmtId="1" fontId="18" fillId="0" borderId="10" xfId="0" applyNumberFormat="1" applyFont="1" applyBorder="1"/>
    <xf numFmtId="0" fontId="18" fillId="0" borderId="0" xfId="0" applyFont="1"/>
    <xf numFmtId="0" fontId="0" fillId="0" borderId="0" xfId="0" applyAlignment="1"/>
    <xf numFmtId="9" fontId="18" fillId="0" borderId="10" xfId="1" applyFont="1" applyBorder="1"/>
    <xf numFmtId="0" fontId="0" fillId="0" borderId="0" xfId="0" applyAlignment="1">
      <alignment horizontal="right"/>
    </xf>
    <xf numFmtId="0" fontId="18" fillId="35" borderId="0" xfId="0" applyFont="1" applyFill="1"/>
    <xf numFmtId="0" fontId="20" fillId="6" borderId="10" xfId="0" applyFont="1" applyFill="1" applyBorder="1" applyAlignment="1"/>
    <xf numFmtId="49" fontId="20" fillId="0" borderId="10" xfId="0" applyNumberFormat="1" applyFont="1" applyBorder="1" applyAlignment="1">
      <alignment horizontal="right"/>
    </xf>
    <xf numFmtId="1" fontId="20" fillId="0" borderId="10" xfId="0" applyNumberFormat="1" applyFont="1" applyBorder="1" applyAlignment="1">
      <alignment horizontal="right"/>
    </xf>
    <xf numFmtId="0" fontId="20" fillId="0" borderId="10" xfId="0" applyNumberFormat="1" applyFont="1" applyBorder="1" applyAlignment="1">
      <alignment horizontal="right"/>
    </xf>
    <xf numFmtId="0" fontId="0" fillId="0" borderId="0" xfId="0"/>
    <xf numFmtId="0" fontId="18" fillId="0" borderId="10" xfId="0" applyFont="1" applyBorder="1"/>
    <xf numFmtId="0" fontId="0" fillId="35" borderId="0" xfId="0" applyFill="1"/>
    <xf numFmtId="166" fontId="0" fillId="34" borderId="0" xfId="0" applyNumberFormat="1" applyFill="1"/>
    <xf numFmtId="9" fontId="20" fillId="6" borderId="10" xfId="1" applyFont="1" applyFill="1" applyBorder="1" applyAlignment="1"/>
    <xf numFmtId="2" fontId="20" fillId="47" borderId="10" xfId="0" applyNumberFormat="1" applyFont="1" applyFill="1" applyBorder="1" applyAlignment="1">
      <alignment horizontal="right"/>
    </xf>
    <xf numFmtId="0" fontId="20" fillId="47" borderId="10" xfId="0" applyNumberFormat="1" applyFont="1" applyFill="1" applyBorder="1" applyAlignment="1">
      <alignment horizontal="right"/>
    </xf>
    <xf numFmtId="165" fontId="18" fillId="0" borderId="0" xfId="43" applyNumberFormat="1" applyFont="1" applyBorder="1"/>
    <xf numFmtId="0" fontId="20" fillId="0" borderId="0" xfId="0" applyFont="1" applyAlignment="1">
      <alignment vertical="center"/>
    </xf>
    <xf numFmtId="0" fontId="20" fillId="43" borderId="10" xfId="0" applyFont="1" applyFill="1" applyBorder="1" applyAlignment="1">
      <alignment horizontal="center" vertical="top"/>
    </xf>
    <xf numFmtId="0" fontId="18" fillId="0" borderId="0" xfId="0" applyFont="1" applyAlignment="1"/>
    <xf numFmtId="1" fontId="18" fillId="0" borderId="10" xfId="0" applyNumberFormat="1" applyFont="1" applyBorder="1" applyAlignment="1"/>
    <xf numFmtId="0" fontId="18" fillId="0" borderId="10" xfId="0" applyFont="1" applyBorder="1" applyAlignment="1"/>
    <xf numFmtId="0" fontId="18" fillId="0" borderId="14" xfId="0" applyFont="1" applyBorder="1" applyAlignment="1"/>
    <xf numFmtId="166" fontId="18" fillId="0" borderId="10" xfId="0" applyNumberFormat="1" applyFont="1" applyBorder="1" applyAlignment="1"/>
    <xf numFmtId="2" fontId="18" fillId="0" borderId="10" xfId="0" applyNumberFormat="1" applyFont="1" applyBorder="1" applyAlignment="1"/>
    <xf numFmtId="0" fontId="25" fillId="0" borderId="0" xfId="0" applyFont="1"/>
    <xf numFmtId="9" fontId="25" fillId="0" borderId="10" xfId="1" applyFont="1" applyBorder="1"/>
    <xf numFmtId="0" fontId="26" fillId="0" borderId="0" xfId="0" applyFont="1"/>
    <xf numFmtId="0" fontId="26" fillId="0" borderId="10" xfId="0" applyFont="1" applyBorder="1" applyAlignment="1">
      <alignment horizontal="right"/>
    </xf>
    <xf numFmtId="0" fontId="26" fillId="0" borderId="10" xfId="0" applyFont="1" applyBorder="1"/>
    <xf numFmtId="0" fontId="26" fillId="0" borderId="0" xfId="0" applyFont="1" applyAlignment="1">
      <alignment horizontal="left"/>
    </xf>
    <xf numFmtId="1" fontId="26" fillId="0" borderId="0" xfId="0" applyNumberFormat="1" applyFont="1"/>
    <xf numFmtId="0" fontId="25" fillId="0" borderId="10" xfId="0" applyFont="1" applyBorder="1" applyAlignment="1">
      <alignment horizontal="right"/>
    </xf>
    <xf numFmtId="0" fontId="25" fillId="37" borderId="14" xfId="0" applyFont="1" applyFill="1" applyBorder="1" applyAlignment="1">
      <alignment horizontal="center" wrapText="1"/>
    </xf>
    <xf numFmtId="0" fontId="25" fillId="37" borderId="15" xfId="0" applyFont="1" applyFill="1" applyBorder="1" applyAlignment="1">
      <alignment horizontal="center" wrapText="1"/>
    </xf>
    <xf numFmtId="0" fontId="25" fillId="37" borderId="14" xfId="0" applyFont="1" applyFill="1" applyBorder="1" applyAlignment="1">
      <alignment horizontal="left" wrapText="1"/>
    </xf>
    <xf numFmtId="0" fontId="0" fillId="34" borderId="0" xfId="0" applyFill="1"/>
    <xf numFmtId="0" fontId="0" fillId="33" borderId="0" xfId="0" applyFill="1"/>
    <xf numFmtId="0" fontId="25" fillId="0" borderId="0" xfId="0" applyFont="1" applyAlignment="1">
      <alignment horizontal="center" vertical="center"/>
    </xf>
    <xf numFmtId="0" fontId="27" fillId="0" borderId="1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27" fillId="38" borderId="10" xfId="0" applyFont="1" applyFill="1" applyBorder="1" applyAlignment="1">
      <alignment horizontal="center" vertical="center" wrapText="1"/>
    </xf>
    <xf numFmtId="0" fontId="27" fillId="44" borderId="10" xfId="0" applyFont="1" applyFill="1" applyBorder="1" applyAlignment="1">
      <alignment horizontal="center" vertical="center" wrapText="1"/>
    </xf>
    <xf numFmtId="0" fontId="25" fillId="38" borderId="10" xfId="0" applyFont="1" applyFill="1" applyBorder="1" applyAlignment="1">
      <alignment horizontal="center" vertical="center" wrapText="1"/>
    </xf>
    <xf numFmtId="0" fontId="25" fillId="44" borderId="10" xfId="0" applyFont="1" applyFill="1" applyBorder="1" applyAlignment="1">
      <alignment horizontal="center" vertical="center" wrapText="1"/>
    </xf>
    <xf numFmtId="0" fontId="25" fillId="36" borderId="10" xfId="0" applyFont="1" applyFill="1" applyBorder="1" applyAlignment="1">
      <alignment horizontal="center" vertical="center" wrapText="1"/>
    </xf>
    <xf numFmtId="0" fontId="25" fillId="39" borderId="10" xfId="0" applyFont="1" applyFill="1" applyBorder="1" applyAlignment="1">
      <alignment horizontal="center" vertical="center" wrapText="1"/>
    </xf>
    <xf numFmtId="0" fontId="25" fillId="45" borderId="10" xfId="0" applyFont="1" applyFill="1" applyBorder="1" applyAlignment="1">
      <alignment horizontal="center" vertical="center" wrapText="1"/>
    </xf>
    <xf numFmtId="0" fontId="25" fillId="46" borderId="10"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33" borderId="10" xfId="0" applyFont="1" applyFill="1" applyBorder="1" applyAlignment="1">
      <alignment horizontal="center" vertical="center"/>
    </xf>
    <xf numFmtId="0" fontId="29" fillId="33" borderId="0" xfId="45" applyNumberFormat="1" applyFont="1" applyFill="1" applyAlignment="1" applyProtection="1">
      <alignment horizontal="center" vertical="center"/>
    </xf>
    <xf numFmtId="0" fontId="18" fillId="0" borderId="10" xfId="0" applyFont="1" applyBorder="1" applyAlignment="1">
      <alignment horizontal="center" vertical="center"/>
    </xf>
    <xf numFmtId="0" fontId="18" fillId="0" borderId="10" xfId="0" applyFont="1" applyBorder="1" applyAlignment="1">
      <alignment horizontal="center"/>
    </xf>
    <xf numFmtId="0" fontId="18" fillId="0" borderId="13" xfId="0" applyFont="1" applyBorder="1" applyAlignment="1">
      <alignment horizontal="center"/>
    </xf>
    <xf numFmtId="0" fontId="18" fillId="0" borderId="13" xfId="0" applyFont="1" applyBorder="1" applyAlignment="1">
      <alignment horizontal="center" vertical="center"/>
    </xf>
    <xf numFmtId="1" fontId="18" fillId="0" borderId="13" xfId="0" applyNumberFormat="1" applyFont="1" applyBorder="1" applyAlignment="1">
      <alignment horizontal="center"/>
    </xf>
    <xf numFmtId="0" fontId="18" fillId="0" borderId="13" xfId="0" applyFont="1" applyBorder="1" applyAlignment="1">
      <alignment horizontal="left"/>
    </xf>
    <xf numFmtId="0" fontId="0" fillId="0" borderId="0" xfId="0" applyFont="1" applyAlignment="1"/>
    <xf numFmtId="0" fontId="0" fillId="0" borderId="0" xfId="0" applyFont="1" applyAlignment="1">
      <alignment horizontal="center" vertical="center"/>
    </xf>
    <xf numFmtId="0" fontId="18" fillId="0" borderId="15" xfId="0" applyFont="1" applyFill="1" applyBorder="1" applyAlignment="1">
      <alignment horizontal="center"/>
    </xf>
    <xf numFmtId="166" fontId="18" fillId="0" borderId="10" xfId="0" applyNumberFormat="1" applyFont="1" applyBorder="1" applyAlignment="1">
      <alignment horizontal="center"/>
    </xf>
    <xf numFmtId="0" fontId="26" fillId="0" borderId="0" xfId="0" applyFont="1" applyAlignment="1">
      <alignment vertical="center" wrapText="1"/>
    </xf>
    <xf numFmtId="0" fontId="30" fillId="0" borderId="10" xfId="0" applyFont="1" applyBorder="1" applyAlignment="1">
      <alignment horizontal="left" vertical="center"/>
    </xf>
    <xf numFmtId="0" fontId="30" fillId="0" borderId="10" xfId="0" applyFont="1" applyBorder="1" applyAlignment="1">
      <alignment horizontal="center" vertical="center"/>
    </xf>
    <xf numFmtId="1" fontId="18" fillId="0" borderId="0" xfId="0" applyNumberFormat="1" applyFont="1"/>
    <xf numFmtId="1" fontId="18" fillId="53" borderId="10" xfId="0" applyNumberFormat="1" applyFont="1" applyFill="1" applyBorder="1" applyAlignment="1"/>
    <xf numFmtId="166" fontId="18" fillId="53" borderId="10" xfId="0" applyNumberFormat="1" applyFont="1" applyFill="1" applyBorder="1" applyAlignment="1"/>
    <xf numFmtId="0" fontId="18" fillId="53" borderId="0" xfId="0" applyFont="1" applyFill="1" applyAlignment="1"/>
    <xf numFmtId="0" fontId="25" fillId="35" borderId="10" xfId="0" applyFont="1" applyFill="1" applyBorder="1" applyAlignment="1">
      <alignment horizontal="center"/>
    </xf>
    <xf numFmtId="0" fontId="27" fillId="35" borderId="10" xfId="0" applyFont="1" applyFill="1" applyBorder="1" applyAlignment="1">
      <alignment horizontal="center"/>
    </xf>
    <xf numFmtId="0" fontId="25" fillId="35" borderId="16" xfId="0" applyFont="1" applyFill="1" applyBorder="1" applyAlignment="1">
      <alignment horizontal="center"/>
    </xf>
    <xf numFmtId="0" fontId="25" fillId="35" borderId="13" xfId="0" applyFont="1" applyFill="1" applyBorder="1" applyAlignment="1">
      <alignment horizontal="center"/>
    </xf>
    <xf numFmtId="0" fontId="26" fillId="35" borderId="0" xfId="0" applyFont="1" applyFill="1"/>
    <xf numFmtId="0" fontId="25" fillId="35" borderId="10" xfId="0" applyFont="1" applyFill="1" applyBorder="1" applyAlignment="1">
      <alignment horizontal="left"/>
    </xf>
    <xf numFmtId="0" fontId="0" fillId="34" borderId="0" xfId="0" applyFill="1"/>
    <xf numFmtId="0" fontId="0" fillId="35" borderId="0" xfId="0" applyFill="1"/>
    <xf numFmtId="0" fontId="0" fillId="33" borderId="0" xfId="0" applyFill="1"/>
    <xf numFmtId="0" fontId="0" fillId="35" borderId="0" xfId="0" applyFill="1" applyAlignment="1">
      <alignment horizontal="right"/>
    </xf>
    <xf numFmtId="0" fontId="18" fillId="35" borderId="0" xfId="0" applyFont="1" applyFill="1"/>
    <xf numFmtId="0" fontId="18" fillId="35" borderId="10" xfId="0" applyFont="1" applyFill="1" applyBorder="1"/>
    <xf numFmtId="0" fontId="18" fillId="35" borderId="10" xfId="0" applyFont="1" applyFill="1" applyBorder="1" applyAlignment="1">
      <alignment horizontal="center" wrapText="1"/>
    </xf>
    <xf numFmtId="0" fontId="18" fillId="35" borderId="14" xfId="0" applyFont="1" applyFill="1" applyBorder="1" applyAlignment="1">
      <alignment horizontal="center"/>
    </xf>
    <xf numFmtId="0" fontId="18" fillId="35" borderId="15" xfId="0" applyFont="1" applyFill="1" applyBorder="1" applyAlignment="1">
      <alignment horizontal="center"/>
    </xf>
    <xf numFmtId="0" fontId="18" fillId="35" borderId="13" xfId="0" applyFont="1" applyFill="1" applyBorder="1" applyAlignment="1">
      <alignment horizontal="center"/>
    </xf>
    <xf numFmtId="0" fontId="18" fillId="35" borderId="23" xfId="0" applyFont="1" applyFill="1" applyBorder="1" applyAlignment="1">
      <alignment horizontal="center"/>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6" xfId="0" applyFont="1" applyBorder="1" applyAlignment="1">
      <alignment horizontal="center" vertical="center" wrapText="1"/>
    </xf>
    <xf numFmtId="0" fontId="27" fillId="38" borderId="11" xfId="0" applyFont="1" applyFill="1" applyBorder="1" applyAlignment="1">
      <alignment horizontal="center" vertical="center" wrapText="1"/>
    </xf>
    <xf numFmtId="0" fontId="27" fillId="38" borderId="17" xfId="0" applyFont="1" applyFill="1" applyBorder="1" applyAlignment="1">
      <alignment horizontal="center" vertical="center" wrapText="1"/>
    </xf>
    <xf numFmtId="0" fontId="27" fillId="38" borderId="12" xfId="0" applyFont="1" applyFill="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7" fillId="44" borderId="11" xfId="0" applyFont="1" applyFill="1" applyBorder="1" applyAlignment="1">
      <alignment horizontal="center" vertical="center" wrapText="1"/>
    </xf>
    <xf numFmtId="0" fontId="27" fillId="44" borderId="17" xfId="0" applyFont="1" applyFill="1" applyBorder="1" applyAlignment="1">
      <alignment horizontal="center" vertical="center" wrapText="1"/>
    </xf>
    <xf numFmtId="0" fontId="27" fillId="44" borderId="12" xfId="0" applyFont="1" applyFill="1" applyBorder="1" applyAlignment="1">
      <alignment horizontal="center" vertical="center" wrapText="1"/>
    </xf>
    <xf numFmtId="0" fontId="27" fillId="36" borderId="11" xfId="0" applyFont="1" applyFill="1" applyBorder="1" applyAlignment="1">
      <alignment horizontal="center" vertical="center" wrapText="1"/>
    </xf>
    <xf numFmtId="0" fontId="27" fillId="36" borderId="17" xfId="0" applyFont="1" applyFill="1" applyBorder="1" applyAlignment="1">
      <alignment horizontal="center" vertical="center" wrapText="1"/>
    </xf>
    <xf numFmtId="0" fontId="27" fillId="36" borderId="12" xfId="0" applyFont="1" applyFill="1" applyBorder="1" applyAlignment="1">
      <alignment horizontal="center" vertical="center" wrapText="1"/>
    </xf>
    <xf numFmtId="0" fontId="27" fillId="46" borderId="11" xfId="0" applyFont="1" applyFill="1" applyBorder="1" applyAlignment="1">
      <alignment horizontal="center" vertical="center" wrapText="1"/>
    </xf>
    <xf numFmtId="0" fontId="27" fillId="46" borderId="17" xfId="0" applyFont="1" applyFill="1" applyBorder="1" applyAlignment="1">
      <alignment horizontal="center" vertical="center" wrapText="1"/>
    </xf>
    <xf numFmtId="0" fontId="27" fillId="46" borderId="12" xfId="0" applyFont="1" applyFill="1" applyBorder="1" applyAlignment="1">
      <alignment horizontal="center" vertical="center" wrapText="1"/>
    </xf>
    <xf numFmtId="0" fontId="27" fillId="45" borderId="11" xfId="0" applyFont="1" applyFill="1" applyBorder="1" applyAlignment="1">
      <alignment horizontal="center" vertical="center" wrapText="1"/>
    </xf>
    <xf numFmtId="0" fontId="27" fillId="45" borderId="17" xfId="0" applyFont="1" applyFill="1" applyBorder="1" applyAlignment="1">
      <alignment horizontal="center" vertical="center" wrapText="1"/>
    </xf>
    <xf numFmtId="0" fontId="27" fillId="45" borderId="12" xfId="0" applyFont="1" applyFill="1" applyBorder="1" applyAlignment="1">
      <alignment horizontal="center" vertical="center" wrapText="1"/>
    </xf>
    <xf numFmtId="0" fontId="27" fillId="39" borderId="18" xfId="0" applyFont="1" applyFill="1" applyBorder="1" applyAlignment="1">
      <alignment horizontal="center" vertical="center" wrapText="1"/>
    </xf>
    <xf numFmtId="0" fontId="27" fillId="39" borderId="19" xfId="0" applyFont="1" applyFill="1" applyBorder="1" applyAlignment="1">
      <alignment horizontal="center" vertical="center" wrapText="1"/>
    </xf>
    <xf numFmtId="0" fontId="27" fillId="39" borderId="20" xfId="0" applyFont="1" applyFill="1" applyBorder="1" applyAlignment="1">
      <alignment horizontal="center" vertical="center" wrapText="1"/>
    </xf>
    <xf numFmtId="0" fontId="27" fillId="39" borderId="21" xfId="0" applyFont="1" applyFill="1" applyBorder="1" applyAlignment="1">
      <alignment horizontal="center" vertical="center" wrapText="1"/>
    </xf>
    <xf numFmtId="0" fontId="27" fillId="39" borderId="22" xfId="0" applyFont="1" applyFill="1" applyBorder="1" applyAlignment="1">
      <alignment horizontal="center" vertical="center" wrapText="1"/>
    </xf>
    <xf numFmtId="0" fontId="27" fillId="39" borderId="16"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9" fillId="40" borderId="10" xfId="0" applyFont="1" applyFill="1" applyBorder="1" applyAlignment="1">
      <alignment horizontal="center" vertical="center"/>
    </xf>
    <xf numFmtId="0" fontId="19" fillId="40" borderId="10" xfId="0" applyFont="1" applyFill="1" applyBorder="1" applyAlignment="1">
      <alignment vertical="center"/>
    </xf>
    <xf numFmtId="0" fontId="19" fillId="41" borderId="10" xfId="0" applyFont="1" applyFill="1" applyBorder="1" applyAlignment="1">
      <alignment horizontal="center" vertical="center"/>
    </xf>
    <xf numFmtId="0" fontId="19" fillId="42" borderId="10" xfId="0" applyFont="1" applyFill="1" applyBorder="1" applyAlignment="1">
      <alignment horizontal="center" vertical="center"/>
    </xf>
    <xf numFmtId="0" fontId="20" fillId="43" borderId="10" xfId="0" applyFont="1" applyFill="1" applyBorder="1" applyAlignment="1">
      <alignment horizontal="center" vertical="top"/>
    </xf>
    <xf numFmtId="0" fontId="18" fillId="50" borderId="10" xfId="0" applyFont="1" applyFill="1" applyBorder="1" applyAlignment="1"/>
    <xf numFmtId="0" fontId="18" fillId="51" borderId="10" xfId="0" applyFont="1" applyFill="1" applyBorder="1" applyAlignment="1"/>
    <xf numFmtId="0" fontId="18" fillId="52" borderId="10" xfId="0" applyFont="1" applyFill="1" applyBorder="1" applyAlignment="1"/>
    <xf numFmtId="0" fontId="18" fillId="52" borderId="14" xfId="0" applyFont="1" applyFill="1" applyBorder="1" applyAlignment="1">
      <alignment horizontal="center"/>
    </xf>
    <xf numFmtId="0" fontId="18" fillId="52" borderId="15" xfId="0" applyFont="1" applyFill="1" applyBorder="1" applyAlignment="1">
      <alignment horizontal="center"/>
    </xf>
    <xf numFmtId="0" fontId="18" fillId="52" borderId="13" xfId="0" applyFont="1" applyFill="1" applyBorder="1" applyAlignment="1">
      <alignment horizontal="center"/>
    </xf>
    <xf numFmtId="0" fontId="18" fillId="49" borderId="14" xfId="0" applyFont="1" applyFill="1" applyBorder="1" applyAlignment="1">
      <alignment horizontal="center"/>
    </xf>
    <xf numFmtId="0" fontId="18" fillId="49" borderId="15" xfId="0" applyFont="1" applyFill="1" applyBorder="1" applyAlignment="1">
      <alignment horizontal="center"/>
    </xf>
    <xf numFmtId="0" fontId="18" fillId="49" borderId="13" xfId="0" applyFont="1" applyFill="1" applyBorder="1" applyAlignment="1">
      <alignment horizontal="center"/>
    </xf>
    <xf numFmtId="0" fontId="18" fillId="51" borderId="14" xfId="0" applyFont="1" applyFill="1" applyBorder="1" applyAlignment="1">
      <alignment horizontal="center"/>
    </xf>
    <xf numFmtId="0" fontId="18" fillId="51" borderId="15" xfId="0" applyFont="1" applyFill="1" applyBorder="1" applyAlignment="1">
      <alignment horizontal="center"/>
    </xf>
    <xf numFmtId="0" fontId="18" fillId="51" borderId="13" xfId="0" applyFont="1" applyFill="1" applyBorder="1" applyAlignment="1">
      <alignment horizontal="center"/>
    </xf>
    <xf numFmtId="0" fontId="18" fillId="50" borderId="14" xfId="0" applyFont="1" applyFill="1" applyBorder="1" applyAlignment="1">
      <alignment horizontal="center"/>
    </xf>
    <xf numFmtId="0" fontId="18" fillId="50" borderId="15" xfId="0" applyFont="1" applyFill="1" applyBorder="1" applyAlignment="1">
      <alignment horizontal="center"/>
    </xf>
    <xf numFmtId="0" fontId="18" fillId="50" borderId="13" xfId="0" applyFont="1" applyFill="1" applyBorder="1" applyAlignment="1">
      <alignment horizontal="center"/>
    </xf>
    <xf numFmtId="0" fontId="18" fillId="48" borderId="10" xfId="0" applyFont="1" applyFill="1" applyBorder="1" applyAlignment="1"/>
    <xf numFmtId="0" fontId="18" fillId="49" borderId="10" xfId="0" applyFont="1" applyFill="1" applyBorder="1" applyAlignment="1"/>
    <xf numFmtId="0" fontId="18" fillId="48" borderId="14" xfId="0" applyFont="1" applyFill="1" applyBorder="1" applyAlignment="1">
      <alignment horizontal="center"/>
    </xf>
    <xf numFmtId="0" fontId="18" fillId="48" borderId="15" xfId="0" applyFont="1" applyFill="1" applyBorder="1" applyAlignment="1">
      <alignment horizontal="center"/>
    </xf>
    <xf numFmtId="0" fontId="18" fillId="48" borderId="13" xfId="0" applyFont="1" applyFill="1" applyBorder="1" applyAlignment="1">
      <alignment horizontal="center"/>
    </xf>
    <xf numFmtId="0" fontId="18" fillId="0" borderId="10" xfId="0" applyFont="1" applyBorder="1" applyAlignment="1"/>
    <xf numFmtId="0" fontId="18" fillId="0" borderId="10" xfId="0" applyFont="1" applyBorder="1" applyAlignment="1">
      <alignment horizontal="center" vertical="center"/>
    </xf>
  </cellXfs>
  <cellStyles count="46">
    <cellStyle name="20% - Акцент1" xfId="20" builtinId="30" customBuiltin="1"/>
    <cellStyle name="20% - Акцент2" xfId="24" builtinId="34" customBuiltin="1"/>
    <cellStyle name="20% - Акцент3" xfId="28" builtinId="38" customBuiltin="1"/>
    <cellStyle name="20% - Акцент4" xfId="32" builtinId="42" customBuiltin="1"/>
    <cellStyle name="20% - Акцент5" xfId="36" builtinId="46" customBuiltin="1"/>
    <cellStyle name="20% - Акцент6" xfId="40" builtinId="50" customBuiltin="1"/>
    <cellStyle name="40% - Акцент1" xfId="21" builtinId="31" customBuiltin="1"/>
    <cellStyle name="40% - Акцент2" xfId="25" builtinId="35" customBuiltin="1"/>
    <cellStyle name="40% - Акцент3" xfId="29" builtinId="39" customBuiltin="1"/>
    <cellStyle name="40% - Акцент4" xfId="33" builtinId="43" customBuiltin="1"/>
    <cellStyle name="40% - Акцент5" xfId="37" builtinId="47" customBuiltin="1"/>
    <cellStyle name="40% - Акцент6" xfId="41" builtinId="51" customBuiltin="1"/>
    <cellStyle name="60% - Акцент1" xfId="22" builtinId="32" customBuiltin="1"/>
    <cellStyle name="60% - Акцент2" xfId="26" builtinId="36" customBuiltin="1"/>
    <cellStyle name="60% - Акцент3" xfId="30" builtinId="40" customBuiltin="1"/>
    <cellStyle name="60% - Акцент4" xfId="34" builtinId="44" customBuiltin="1"/>
    <cellStyle name="60% - Акцент5" xfId="38" builtinId="48" customBuiltin="1"/>
    <cellStyle name="60% - Акцент6" xfId="42" builtinId="52" customBuiltin="1"/>
    <cellStyle name="Акцент1" xfId="19" builtinId="29" customBuiltin="1"/>
    <cellStyle name="Акцент2" xfId="23" builtinId="33" customBuiltin="1"/>
    <cellStyle name="Акцент3" xfId="27" builtinId="37" customBuiltin="1"/>
    <cellStyle name="Акцент4" xfId="31" builtinId="41" customBuiltin="1"/>
    <cellStyle name="Акцент5" xfId="35" builtinId="45" customBuiltin="1"/>
    <cellStyle name="Акцент6" xfId="39"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Итог" xfId="18"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2" xfId="44"/>
    <cellStyle name="Обычный 3" xfId="45"/>
    <cellStyle name="Плохой" xfId="8" builtinId="27" customBuiltin="1"/>
    <cellStyle name="Пояснение" xfId="17" builtinId="53" customBuiltin="1"/>
    <cellStyle name="Примечание" xfId="16" builtinId="10" customBuiltin="1"/>
    <cellStyle name="Процентный" xfId="1" builtinId="5"/>
    <cellStyle name="Связанная ячейка" xfId="13" builtinId="24" customBuiltin="1"/>
    <cellStyle name="Текст предупреждения" xfId="15" builtinId="11" customBuiltin="1"/>
    <cellStyle name="Финансовый" xfId="43" builtinId="3"/>
    <cellStyle name="Хороший" xfId="7" builtinId="26" customBuiltin="1"/>
  </cellStyles>
  <dxfs count="1">
    <dxf>
      <fill>
        <patternFill>
          <bgColor theme="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Ион">
      <a:dk1>
        <a:sysClr val="windowText" lastClr="000000"/>
      </a:dk1>
      <a:lt1>
        <a:sysClr val="window" lastClr="FFFFFF"/>
      </a:lt1>
      <a:dk2>
        <a:srgbClr val="1E5155"/>
      </a:dk2>
      <a:lt2>
        <a:srgbClr val="EBEBEB"/>
      </a:lt2>
      <a:accent1>
        <a:srgbClr val="B01513"/>
      </a:accent1>
      <a:accent2>
        <a:srgbClr val="EA6312"/>
      </a:accent2>
      <a:accent3>
        <a:srgbClr val="E6B729"/>
      </a:accent3>
      <a:accent4>
        <a:srgbClr val="6AAC90"/>
      </a:accent4>
      <a:accent5>
        <a:srgbClr val="54849A"/>
      </a:accent5>
      <a:accent6>
        <a:srgbClr val="9E5E9B"/>
      </a:accent6>
      <a:hlink>
        <a:srgbClr val="58C1BA"/>
      </a:hlink>
      <a:folHlink>
        <a:srgbClr val="9DFFCB"/>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BF16"/>
  <sheetViews>
    <sheetView tabSelected="1" workbookViewId="0">
      <pane xSplit="3" ySplit="3" topLeftCell="D4" activePane="bottomRight" state="frozen"/>
      <selection activeCell="C32" sqref="C32"/>
      <selection pane="topRight" activeCell="C32" sqref="C32"/>
      <selection pane="bottomLeft" activeCell="C32" sqref="C32"/>
      <selection pane="bottomRight" activeCell="A17" sqref="A17:XFD182"/>
    </sheetView>
  </sheetViews>
  <sheetFormatPr defaultColWidth="9.140625" defaultRowHeight="15"/>
  <cols>
    <col min="1" max="1" width="7.28515625" customWidth="1"/>
    <col min="2" max="2" width="74" style="8" customWidth="1"/>
    <col min="3" max="3" width="11.28515625" customWidth="1"/>
    <col min="4" max="5" width="8.42578125" customWidth="1"/>
    <col min="6" max="6" width="9.28515625" bestFit="1" customWidth="1"/>
    <col min="7" max="7" width="9.28515625" customWidth="1"/>
    <col min="8" max="8" width="9.28515625" bestFit="1" customWidth="1"/>
    <col min="9" max="9" width="9.7109375" bestFit="1" customWidth="1"/>
    <col min="10" max="10" width="8.85546875" customWidth="1"/>
    <col min="11" max="12" width="9.7109375" bestFit="1" customWidth="1"/>
    <col min="13" max="16" width="9.7109375" style="14" customWidth="1"/>
    <col min="17" max="17" width="9.85546875" bestFit="1" customWidth="1"/>
    <col min="18" max="19" width="9.7109375" bestFit="1" customWidth="1"/>
    <col min="20" max="20" width="8.140625" customWidth="1"/>
    <col min="21" max="21" width="9.28515625" bestFit="1" customWidth="1"/>
    <col min="22" max="29" width="9.7109375" bestFit="1" customWidth="1"/>
    <col min="30" max="31" width="9.28515625" bestFit="1" customWidth="1"/>
    <col min="32" max="33" width="9.7109375" bestFit="1" customWidth="1"/>
    <col min="34" max="35" width="9.28515625" bestFit="1" customWidth="1"/>
    <col min="36" max="36" width="9.7109375" bestFit="1" customWidth="1"/>
    <col min="37" max="37" width="9.28515625" bestFit="1" customWidth="1"/>
    <col min="38" max="57" width="9.7109375" bestFit="1" customWidth="1"/>
    <col min="58" max="58" width="14.42578125" customWidth="1"/>
  </cols>
  <sheetData>
    <row r="1" spans="1:58" s="1" customFormat="1" ht="15" customHeight="1">
      <c r="A1" s="82" t="s">
        <v>0</v>
      </c>
      <c r="B1" s="84" t="s">
        <v>1</v>
      </c>
      <c r="C1" s="82" t="s">
        <v>43</v>
      </c>
      <c r="D1" s="82" t="s">
        <v>2</v>
      </c>
      <c r="E1" s="82"/>
      <c r="F1" s="82"/>
      <c r="G1" s="82"/>
      <c r="H1" s="82"/>
      <c r="I1" s="82"/>
      <c r="J1" s="82"/>
      <c r="K1" s="82"/>
      <c r="L1" s="82"/>
      <c r="M1" s="82"/>
      <c r="N1" s="82"/>
      <c r="O1" s="82"/>
      <c r="P1" s="82"/>
      <c r="Q1" s="82"/>
      <c r="R1" s="82"/>
      <c r="S1" s="82"/>
      <c r="T1" s="81" t="s">
        <v>76</v>
      </c>
      <c r="U1" s="82" t="s">
        <v>86</v>
      </c>
      <c r="V1" s="82"/>
      <c r="W1" s="82"/>
      <c r="X1" s="82"/>
      <c r="Y1" s="82"/>
      <c r="Z1" s="82"/>
      <c r="AA1" s="82"/>
      <c r="AB1" s="82"/>
      <c r="AC1" s="81" t="s">
        <v>4</v>
      </c>
      <c r="AD1" s="82" t="s">
        <v>89</v>
      </c>
      <c r="AE1" s="82"/>
      <c r="AF1" s="82"/>
      <c r="AG1" s="82"/>
      <c r="AH1" s="82"/>
      <c r="AI1" s="82"/>
      <c r="AJ1" s="82"/>
      <c r="AK1" s="81" t="s">
        <v>6</v>
      </c>
      <c r="AL1" s="82" t="s">
        <v>7</v>
      </c>
      <c r="AM1" s="82"/>
      <c r="AN1" s="82"/>
      <c r="AO1" s="82"/>
      <c r="AP1" s="82"/>
      <c r="AQ1" s="82"/>
      <c r="AR1" s="82"/>
      <c r="AS1" s="82"/>
      <c r="AT1" s="82"/>
      <c r="AU1" s="81" t="s">
        <v>8</v>
      </c>
      <c r="AV1" s="82" t="s">
        <v>88</v>
      </c>
      <c r="AW1" s="82"/>
      <c r="AX1" s="82"/>
      <c r="AY1" s="82"/>
      <c r="AZ1" s="82"/>
      <c r="BA1" s="82"/>
      <c r="BB1" s="82"/>
      <c r="BC1" s="82"/>
      <c r="BD1" s="82"/>
      <c r="BE1" s="81" t="s">
        <v>10</v>
      </c>
      <c r="BF1" s="3" t="s">
        <v>11</v>
      </c>
    </row>
    <row r="2" spans="1:58" s="1" customFormat="1">
      <c r="A2" s="82"/>
      <c r="B2" s="84"/>
      <c r="C2" s="82"/>
      <c r="D2" s="82" t="s">
        <v>12</v>
      </c>
      <c r="E2" s="82" t="s">
        <v>101</v>
      </c>
      <c r="F2" s="82" t="s">
        <v>102</v>
      </c>
      <c r="G2" s="82" t="s">
        <v>13</v>
      </c>
      <c r="H2" s="82" t="s">
        <v>14</v>
      </c>
      <c r="I2" s="82" t="s">
        <v>15</v>
      </c>
      <c r="J2" s="82"/>
      <c r="K2" s="82" t="s">
        <v>16</v>
      </c>
      <c r="L2" s="82"/>
      <c r="M2" s="16"/>
      <c r="N2" s="16"/>
      <c r="O2" s="16"/>
      <c r="P2" s="16"/>
      <c r="Q2" s="83" t="s">
        <v>17</v>
      </c>
      <c r="R2" s="83" t="s">
        <v>18</v>
      </c>
      <c r="S2" s="83" t="s">
        <v>19</v>
      </c>
      <c r="T2" s="81"/>
      <c r="U2" s="82" t="s">
        <v>20</v>
      </c>
      <c r="V2" s="82" t="s">
        <v>77</v>
      </c>
      <c r="W2" s="82"/>
      <c r="X2" s="82" t="s">
        <v>21</v>
      </c>
      <c r="Y2" s="82"/>
      <c r="Z2" s="83" t="s">
        <v>22</v>
      </c>
      <c r="AA2" s="83" t="s">
        <v>78</v>
      </c>
      <c r="AB2" s="83" t="s">
        <v>23</v>
      </c>
      <c r="AC2" s="81"/>
      <c r="AD2" s="82" t="s">
        <v>24</v>
      </c>
      <c r="AE2" s="82" t="s">
        <v>25</v>
      </c>
      <c r="AF2" s="82" t="s">
        <v>26</v>
      </c>
      <c r="AG2" s="82"/>
      <c r="AH2" s="83" t="s">
        <v>27</v>
      </c>
      <c r="AI2" s="83" t="s">
        <v>28</v>
      </c>
      <c r="AJ2" s="83" t="s">
        <v>29</v>
      </c>
      <c r="AK2" s="81"/>
      <c r="AL2" s="82" t="s">
        <v>30</v>
      </c>
      <c r="AM2" s="82"/>
      <c r="AN2" s="82" t="s">
        <v>31</v>
      </c>
      <c r="AO2" s="82"/>
      <c r="AP2" s="82" t="s">
        <v>32</v>
      </c>
      <c r="AQ2" s="82"/>
      <c r="AR2" s="83" t="s">
        <v>33</v>
      </c>
      <c r="AS2" s="83" t="s">
        <v>34</v>
      </c>
      <c r="AT2" s="83" t="s">
        <v>35</v>
      </c>
      <c r="AU2" s="81"/>
      <c r="AV2" s="82" t="s">
        <v>36</v>
      </c>
      <c r="AW2" s="82"/>
      <c r="AX2" s="82" t="s">
        <v>37</v>
      </c>
      <c r="AY2" s="82"/>
      <c r="AZ2" s="82" t="s">
        <v>38</v>
      </c>
      <c r="BA2" s="82"/>
      <c r="BB2" s="83" t="s">
        <v>39</v>
      </c>
      <c r="BC2" s="83" t="s">
        <v>40</v>
      </c>
      <c r="BD2" s="83" t="s">
        <v>41</v>
      </c>
      <c r="BE2" s="81"/>
      <c r="BF2" s="82" t="s">
        <v>42</v>
      </c>
    </row>
    <row r="3" spans="1:58" s="1" customFormat="1">
      <c r="A3" s="82"/>
      <c r="B3" s="84"/>
      <c r="C3" s="82"/>
      <c r="D3" s="82"/>
      <c r="E3" s="82"/>
      <c r="F3" s="82"/>
      <c r="G3" s="82"/>
      <c r="H3" s="82"/>
      <c r="I3" s="1" t="s">
        <v>80</v>
      </c>
      <c r="J3" s="1" t="s">
        <v>75</v>
      </c>
      <c r="K3" s="1" t="s">
        <v>80</v>
      </c>
      <c r="L3" s="1" t="s">
        <v>75</v>
      </c>
      <c r="M3" s="16"/>
      <c r="N3" s="16"/>
      <c r="O3" s="16"/>
      <c r="P3" s="16"/>
      <c r="Q3" s="83"/>
      <c r="R3" s="83"/>
      <c r="S3" s="83"/>
      <c r="T3" s="81"/>
      <c r="U3" s="82"/>
      <c r="V3" s="1" t="s">
        <v>80</v>
      </c>
      <c r="W3" s="1" t="s">
        <v>75</v>
      </c>
      <c r="X3" s="1" t="s">
        <v>80</v>
      </c>
      <c r="Y3" s="1" t="s">
        <v>75</v>
      </c>
      <c r="Z3" s="83"/>
      <c r="AA3" s="83"/>
      <c r="AB3" s="83"/>
      <c r="AC3" s="81"/>
      <c r="AD3" s="82"/>
      <c r="AE3" s="82"/>
      <c r="AF3" s="1" t="s">
        <v>80</v>
      </c>
      <c r="AG3" s="1" t="s">
        <v>75</v>
      </c>
      <c r="AH3" s="83"/>
      <c r="AI3" s="83"/>
      <c r="AJ3" s="83"/>
      <c r="AK3" s="81"/>
      <c r="AL3" s="1" t="s">
        <v>80</v>
      </c>
      <c r="AM3" s="1" t="s">
        <v>79</v>
      </c>
      <c r="AO3" s="1" t="s">
        <v>79</v>
      </c>
      <c r="AQ3" s="1" t="s">
        <v>79</v>
      </c>
      <c r="AR3" s="83"/>
      <c r="AS3" s="83"/>
      <c r="AT3" s="83"/>
      <c r="AU3" s="81"/>
      <c r="AV3" s="1" t="s">
        <v>80</v>
      </c>
      <c r="AW3" s="1" t="s">
        <v>79</v>
      </c>
      <c r="AX3" s="1" t="s">
        <v>80</v>
      </c>
      <c r="AY3" s="1" t="s">
        <v>79</v>
      </c>
      <c r="AZ3" s="1" t="s">
        <v>80</v>
      </c>
      <c r="BA3" s="1" t="s">
        <v>79</v>
      </c>
      <c r="BB3" s="83"/>
      <c r="BC3" s="83"/>
      <c r="BD3" s="83"/>
      <c r="BE3" s="81"/>
      <c r="BF3" s="82"/>
    </row>
    <row r="4" spans="1:58">
      <c r="A4" s="14">
        <f>'бланки '!D6</f>
        <v>96</v>
      </c>
      <c r="B4" s="14" t="str">
        <f>'бланки '!C6</f>
        <v>Муниципальное бюджетное общеобразовательное учреждение вечерняя (сменная) общеобразовательная школа № 9 г. Асино</v>
      </c>
      <c r="C4" s="14">
        <f>анкеты!C2</f>
        <v>54</v>
      </c>
      <c r="D4" s="14">
        <f>SUMIF('бланки '!K6:Y6,"&lt;2")</f>
        <v>14</v>
      </c>
      <c r="E4" s="14">
        <f>COUNTIF('бланки '!K6:Y6,"&lt;2")</f>
        <v>14</v>
      </c>
      <c r="F4" s="14">
        <f>SUMIF('бланки '!Z6:CM6,"&lt;2")</f>
        <v>60</v>
      </c>
      <c r="G4" s="14">
        <f>COUNTIF('бланки '!Z6:CM6,"&lt;2")</f>
        <v>60</v>
      </c>
      <c r="H4" s="14">
        <f>SUM('бланки '!CN6:CQ6)</f>
        <v>4</v>
      </c>
      <c r="I4" s="14">
        <f>анкеты!E2</f>
        <v>54</v>
      </c>
      <c r="J4" s="14">
        <f>анкеты!D2</f>
        <v>54</v>
      </c>
      <c r="K4" s="14">
        <f>анкеты!G2</f>
        <v>54</v>
      </c>
      <c r="L4" s="14">
        <f>анкеты!F2</f>
        <v>54</v>
      </c>
      <c r="M4" s="14">
        <f t="shared" ref="M4:M16" si="0">D4/E4*100</f>
        <v>100</v>
      </c>
      <c r="N4" s="14">
        <f t="shared" ref="N4:N16" si="1">F4/G4*100</f>
        <v>100</v>
      </c>
      <c r="O4" s="14">
        <f t="shared" ref="O4:O16" si="2">I4/J4*100</f>
        <v>100</v>
      </c>
      <c r="P4" s="14">
        <f t="shared" ref="P4:P16" si="3">K4/L4*100</f>
        <v>100</v>
      </c>
      <c r="Q4" s="42">
        <f t="shared" ref="Q4:Q16" si="4">ROUNDDOWN((M4+N4)/2,0)</f>
        <v>100</v>
      </c>
      <c r="R4" s="42">
        <f t="shared" ref="R4:R16" si="5">ROUND(MIN(H4*30,100),0)</f>
        <v>100</v>
      </c>
      <c r="S4" s="42">
        <f t="shared" ref="S4:S16" si="6">ROUNDDOWN((O4+P4)/2,0)</f>
        <v>100</v>
      </c>
      <c r="T4" s="41">
        <f t="shared" ref="T4:T16" si="7">IF((MOD(Q4*0.3+R4*0.3+S4*0.4,1.1)*50&lt;0.55),ROUNDDOWN(Q4*0.3+R4*0.3+S4*0.4,1),ROUNDUP(Q4*0.3+R4*0.3+S4*0.4,1))</f>
        <v>100</v>
      </c>
      <c r="U4" s="14">
        <f>SUM('бланки '!CR6:CV6)</f>
        <v>5</v>
      </c>
      <c r="V4" s="14"/>
      <c r="W4" s="14"/>
      <c r="X4" s="14">
        <f>анкеты!H2</f>
        <v>54</v>
      </c>
      <c r="Y4" s="14">
        <f t="shared" ref="Y4:Y16" si="8">C4</f>
        <v>54</v>
      </c>
      <c r="Z4" s="42">
        <f t="shared" ref="Z4:Z16" si="9">MIN(100,U4*20)</f>
        <v>100</v>
      </c>
      <c r="AA4" s="42">
        <f t="shared" ref="AA4:AA16" si="10">ROUNDDOWN((Z4+AB4)/2,0)</f>
        <v>100</v>
      </c>
      <c r="AB4" s="42">
        <f t="shared" ref="AB4:AB16" si="11">IF((MOD(X4*100/Y4,1)&lt;0.55),ROUNDDOWN(X4*100/Y4,0),ROUNDUP(X4*100/Y4,0))</f>
        <v>100</v>
      </c>
      <c r="AC4" s="17">
        <f t="shared" ref="AC4:AC16" si="12">IF((MOD(Z4*0.5+AB4*0.5,1.1)&lt;0.55),ROUNDDOWN(Z4*0.5+AB4*0.5,1),ROUNDUP(Z4*0.5+AB4*0.5,1))</f>
        <v>100</v>
      </c>
      <c r="AD4" s="14">
        <f>IF('бланки '!I6=1,('бланки '!CX6+'бланки '!CZ6)*3,SUM('бланки '!CW6:DA6))</f>
        <v>1</v>
      </c>
      <c r="AE4" s="14">
        <f>IF('бланки '!H6=2,SUM('бланки '!DE6:DG6)*2-1,SUM('бланки '!DB6:DG6))</f>
        <v>2</v>
      </c>
      <c r="AF4" s="14">
        <f>анкеты!J2</f>
        <v>14</v>
      </c>
      <c r="AG4" s="14">
        <f>анкеты!I2</f>
        <v>14</v>
      </c>
      <c r="AH4" s="42">
        <f t="shared" ref="AH4:AH16" si="13">MIN(AD4*20,100)</f>
        <v>20</v>
      </c>
      <c r="AI4" s="42">
        <f t="shared" ref="AI4:AI16" si="14">MIN(AE4*20,100)</f>
        <v>40</v>
      </c>
      <c r="AJ4" s="2">
        <f t="shared" ref="AJ4:AJ16" si="15">IF((MOD(AF4*100/AG4,1)&lt;0.55),ROUNDDOWN(AF4*100/AG4,0),ROUNDUP(AF4*100/AG4,0))</f>
        <v>100</v>
      </c>
      <c r="AK4" s="17">
        <f t="shared" ref="AK4:AK16" si="16">IF((MOD(0.3*AH4+0.4*AI4+0.3*AJ4,1.1)&lt;0.55),ROUNDDOWN(0.3*AH4+0.4*AI4+0.3*AJ4,1),ROUNDUP(0.3*AH4+0.4*AI4+0.3*AJ4,1))</f>
        <v>52</v>
      </c>
      <c r="AL4" s="14">
        <f>анкеты!K2</f>
        <v>54</v>
      </c>
      <c r="AM4" s="14">
        <f t="shared" ref="AM4:AM16" si="17">C4</f>
        <v>54</v>
      </c>
      <c r="AN4" s="14">
        <f>анкеты!L2</f>
        <v>54</v>
      </c>
      <c r="AO4" s="14">
        <f t="shared" ref="AO4:AO16" si="18">C4</f>
        <v>54</v>
      </c>
      <c r="AP4" s="14">
        <f>анкеты!N2</f>
        <v>54</v>
      </c>
      <c r="AQ4" s="14">
        <f>анкеты!M2</f>
        <v>54</v>
      </c>
      <c r="AR4" s="42">
        <f t="shared" ref="AR4:AR16" si="19">IF((MOD(AL4*100/AM4,1)&lt;0.55),ROUNDDOWN(AL4*100/AM4,0),ROUNDUP(AL4*100/AM4,0))</f>
        <v>100</v>
      </c>
      <c r="AS4" s="42">
        <f t="shared" ref="AS4:AS16" si="20">IF((MOD(AN4*100/AO4,1)&lt;0.55),ROUNDDOWN(AN4*100/AO4,0),ROUNDUP(AN4*100/AO4,0))</f>
        <v>100</v>
      </c>
      <c r="AT4" s="42">
        <f t="shared" ref="AT4:AT16" si="21">IF((MOD(AP4*100/AQ4,1)&lt;0.55),ROUNDDOWN(AP4*100/AQ4,0),ROUNDUP(AP4*100/AQ4,0))</f>
        <v>100</v>
      </c>
      <c r="AU4" s="41">
        <f t="shared" ref="AU4:AU16" si="22">IF((MOD(0.4*AR4+0.4*AS4+0.2*AT4,1.1)&lt;0.55),ROUNDDOWN(0.4*AR4+0.4*AS4+0.2*AT4,1),ROUNDUP(0.4*AR4+0.4*AS4+0.2*AT4,1))</f>
        <v>100</v>
      </c>
      <c r="AV4" s="14">
        <f>анкеты!O2</f>
        <v>54</v>
      </c>
      <c r="AW4" s="14">
        <f t="shared" ref="AW4:AW16" si="23">C4</f>
        <v>54</v>
      </c>
      <c r="AX4" s="14">
        <f>анкеты!P2</f>
        <v>54</v>
      </c>
      <c r="AY4" s="14">
        <f t="shared" ref="AY4:AY16" si="24">C4</f>
        <v>54</v>
      </c>
      <c r="AZ4" s="14">
        <f>анкеты!Q2</f>
        <v>54</v>
      </c>
      <c r="BA4" s="14">
        <f t="shared" ref="BA4:BA16" si="25">C4</f>
        <v>54</v>
      </c>
      <c r="BB4" s="42">
        <f t="shared" ref="BB4:BB16" si="26">IF((MOD(AV4*100/AW4,1)&lt;0.55),ROUNDDOWN(AV4*100/AW4,0),ROUNDUP(AV4*100/AW4,0))</f>
        <v>100</v>
      </c>
      <c r="BC4" s="42">
        <f t="shared" ref="BC4:BC16" si="27">IF((MOD(AX4*100/AY4,1)&lt;0.55),ROUNDDOWN(AX4*100/AY4,0),ROUNDUP(AX4*100/AY4,0))</f>
        <v>100</v>
      </c>
      <c r="BD4" s="42">
        <f t="shared" ref="BD4:BD16" si="28">IF((MOD(AZ4*100/BA4,1)&lt;0.55),ROUNDDOWN(AZ4*100/BA4,0),ROUNDUP(AZ4*100/BA4,0))</f>
        <v>100</v>
      </c>
      <c r="BE4" s="41">
        <f t="shared" ref="BE4:BE16" si="29">IF((MOD(0.3*BB4+0.2*BC4+0.5*BD4,1.1)&lt;0.55),ROUNDDOWN(0.3*BB4+0.2*BC4+0.5*BD4,1),ROUNDUP(0.3*BB4+0.2*BC4+0.5*BD4,1))</f>
        <v>100</v>
      </c>
      <c r="BF4" s="14">
        <f t="shared" ref="BF4:BF16" si="30">(T4+AC4+AK4+AU4+BE4)/5</f>
        <v>90.4</v>
      </c>
    </row>
    <row r="5" spans="1:58">
      <c r="A5" s="14">
        <f>'бланки '!D7</f>
        <v>97</v>
      </c>
      <c r="B5" s="14" t="str">
        <f>'бланки '!C7</f>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C5" s="14">
        <f>анкеты!C3</f>
        <v>56</v>
      </c>
      <c r="D5" s="14">
        <f>SUMIF('бланки '!K7:Y7,"&lt;2")</f>
        <v>14</v>
      </c>
      <c r="E5" s="14">
        <f>COUNTIF('бланки '!K7:Y7,"&lt;2")</f>
        <v>14</v>
      </c>
      <c r="F5" s="14">
        <f>SUMIF('бланки '!Z7:CM7,"&lt;2")</f>
        <v>60</v>
      </c>
      <c r="G5" s="14">
        <f>COUNTIF('бланки '!Z7:CM7,"&lt;2")</f>
        <v>60</v>
      </c>
      <c r="H5" s="14">
        <f>SUM('бланки '!CN7:CQ7)</f>
        <v>4</v>
      </c>
      <c r="I5" s="14">
        <f>анкеты!E3</f>
        <v>56</v>
      </c>
      <c r="J5" s="14">
        <f>анкеты!D3</f>
        <v>56</v>
      </c>
      <c r="K5" s="14">
        <f>анкеты!G3</f>
        <v>56</v>
      </c>
      <c r="L5" s="14">
        <f>анкеты!F3</f>
        <v>56</v>
      </c>
      <c r="M5" s="14">
        <f t="shared" si="0"/>
        <v>100</v>
      </c>
      <c r="N5" s="14">
        <f t="shared" si="1"/>
        <v>100</v>
      </c>
      <c r="O5" s="14">
        <f t="shared" si="2"/>
        <v>100</v>
      </c>
      <c r="P5" s="14">
        <f t="shared" si="3"/>
        <v>100</v>
      </c>
      <c r="Q5" s="42">
        <f t="shared" si="4"/>
        <v>100</v>
      </c>
      <c r="R5" s="42">
        <f t="shared" si="5"/>
        <v>100</v>
      </c>
      <c r="S5" s="42">
        <f t="shared" si="6"/>
        <v>100</v>
      </c>
      <c r="T5" s="41">
        <f t="shared" si="7"/>
        <v>100</v>
      </c>
      <c r="U5" s="14">
        <f>SUM('бланки '!CR7:CV7)</f>
        <v>5</v>
      </c>
      <c r="V5" s="14"/>
      <c r="W5" s="14"/>
      <c r="X5" s="14">
        <f>анкеты!H3</f>
        <v>56</v>
      </c>
      <c r="Y5" s="14">
        <f t="shared" si="8"/>
        <v>56</v>
      </c>
      <c r="Z5" s="42">
        <f t="shared" si="9"/>
        <v>100</v>
      </c>
      <c r="AA5" s="42">
        <f t="shared" si="10"/>
        <v>100</v>
      </c>
      <c r="AB5" s="42">
        <f t="shared" si="11"/>
        <v>100</v>
      </c>
      <c r="AC5" s="17">
        <f t="shared" si="12"/>
        <v>100</v>
      </c>
      <c r="AD5" s="14">
        <f>IF('бланки '!I7=1,('бланки '!CX7+'бланки '!CZ7)*3,SUM('бланки '!CW7:DA7))</f>
        <v>5</v>
      </c>
      <c r="AE5" s="14">
        <f>IF('бланки '!H7=2,SUM('бланки '!DE7:DG7)*2-1,SUM('бланки '!DB7:DG7))</f>
        <v>5</v>
      </c>
      <c r="AF5" s="14">
        <f>анкеты!J3</f>
        <v>14</v>
      </c>
      <c r="AG5" s="14">
        <f>анкеты!I3</f>
        <v>14</v>
      </c>
      <c r="AH5" s="42">
        <f t="shared" si="13"/>
        <v>100</v>
      </c>
      <c r="AI5" s="42">
        <f t="shared" si="14"/>
        <v>100</v>
      </c>
      <c r="AJ5" s="2">
        <f t="shared" si="15"/>
        <v>100</v>
      </c>
      <c r="AK5" s="17">
        <f t="shared" si="16"/>
        <v>100</v>
      </c>
      <c r="AL5" s="14">
        <f>анкеты!K3</f>
        <v>56</v>
      </c>
      <c r="AM5" s="14">
        <f t="shared" si="17"/>
        <v>56</v>
      </c>
      <c r="AN5" s="14">
        <f>анкеты!L3</f>
        <v>56</v>
      </c>
      <c r="AO5" s="14">
        <f t="shared" si="18"/>
        <v>56</v>
      </c>
      <c r="AP5" s="14">
        <f>анкеты!N3</f>
        <v>56</v>
      </c>
      <c r="AQ5" s="14">
        <f>анкеты!M3</f>
        <v>56</v>
      </c>
      <c r="AR5" s="42">
        <f t="shared" si="19"/>
        <v>100</v>
      </c>
      <c r="AS5" s="42">
        <f t="shared" si="20"/>
        <v>100</v>
      </c>
      <c r="AT5" s="42">
        <f t="shared" si="21"/>
        <v>100</v>
      </c>
      <c r="AU5" s="41">
        <f t="shared" si="22"/>
        <v>100</v>
      </c>
      <c r="AV5" s="14">
        <f>анкеты!O3</f>
        <v>56</v>
      </c>
      <c r="AW5" s="14">
        <f t="shared" si="23"/>
        <v>56</v>
      </c>
      <c r="AX5" s="14">
        <f>анкеты!P3</f>
        <v>56</v>
      </c>
      <c r="AY5" s="14">
        <f t="shared" si="24"/>
        <v>56</v>
      </c>
      <c r="AZ5" s="14">
        <f>анкеты!Q3</f>
        <v>56</v>
      </c>
      <c r="BA5" s="14">
        <f t="shared" si="25"/>
        <v>56</v>
      </c>
      <c r="BB5" s="42">
        <f t="shared" si="26"/>
        <v>100</v>
      </c>
      <c r="BC5" s="42">
        <f t="shared" si="27"/>
        <v>100</v>
      </c>
      <c r="BD5" s="42">
        <f t="shared" si="28"/>
        <v>100</v>
      </c>
      <c r="BE5" s="41">
        <f t="shared" si="29"/>
        <v>100</v>
      </c>
      <c r="BF5" s="14">
        <f t="shared" si="30"/>
        <v>100</v>
      </c>
    </row>
    <row r="6" spans="1:58">
      <c r="A6" s="14">
        <f>'бланки '!D8</f>
        <v>98</v>
      </c>
      <c r="B6" s="14" t="str">
        <f>'бланки '!C8</f>
        <v>Муниципальное автономное общеобразовательное учреждение - средняя общеобразовательная школа с. Батурино Асиновского района Томской области</v>
      </c>
      <c r="C6" s="14">
        <f>анкеты!C4</f>
        <v>86</v>
      </c>
      <c r="D6" s="14">
        <f>SUMIF('бланки '!K8:Y8,"&lt;2")</f>
        <v>14</v>
      </c>
      <c r="E6" s="14">
        <f>COUNTIF('бланки '!K8:Y8,"&lt;2")</f>
        <v>14</v>
      </c>
      <c r="F6" s="14">
        <f>SUMIF('бланки '!Z8:CM8,"&lt;2")</f>
        <v>60</v>
      </c>
      <c r="G6" s="14">
        <f>COUNTIF('бланки '!Z8:CM8,"&lt;2")</f>
        <v>60</v>
      </c>
      <c r="H6" s="14">
        <f>SUM('бланки '!CN8:CQ8)</f>
        <v>4</v>
      </c>
      <c r="I6" s="14">
        <f>анкеты!E4</f>
        <v>86</v>
      </c>
      <c r="J6" s="14">
        <f>анкеты!D4</f>
        <v>86</v>
      </c>
      <c r="K6" s="14">
        <f>анкеты!G4</f>
        <v>86</v>
      </c>
      <c r="L6" s="14">
        <f>анкеты!F4</f>
        <v>86</v>
      </c>
      <c r="M6" s="14">
        <f t="shared" si="0"/>
        <v>100</v>
      </c>
      <c r="N6" s="14">
        <f t="shared" si="1"/>
        <v>100</v>
      </c>
      <c r="O6" s="14">
        <f t="shared" si="2"/>
        <v>100</v>
      </c>
      <c r="P6" s="14">
        <f t="shared" si="3"/>
        <v>100</v>
      </c>
      <c r="Q6" s="42">
        <f t="shared" si="4"/>
        <v>100</v>
      </c>
      <c r="R6" s="42">
        <f t="shared" si="5"/>
        <v>100</v>
      </c>
      <c r="S6" s="42">
        <f t="shared" si="6"/>
        <v>100</v>
      </c>
      <c r="T6" s="41">
        <f t="shared" si="7"/>
        <v>100</v>
      </c>
      <c r="U6" s="14">
        <f>SUM('бланки '!CR8:CV8)</f>
        <v>5</v>
      </c>
      <c r="V6" s="14"/>
      <c r="W6" s="14"/>
      <c r="X6" s="14">
        <f>анкеты!H4</f>
        <v>86</v>
      </c>
      <c r="Y6" s="14">
        <f t="shared" si="8"/>
        <v>86</v>
      </c>
      <c r="Z6" s="42">
        <f t="shared" si="9"/>
        <v>100</v>
      </c>
      <c r="AA6" s="42">
        <f t="shared" si="10"/>
        <v>100</v>
      </c>
      <c r="AB6" s="42">
        <f t="shared" si="11"/>
        <v>100</v>
      </c>
      <c r="AC6" s="17">
        <f t="shared" si="12"/>
        <v>100</v>
      </c>
      <c r="AD6" s="14">
        <f>IF('бланки '!I8=1,('бланки '!CX8+'бланки '!CZ8)*3,SUM('бланки '!CW8:DA8))</f>
        <v>6</v>
      </c>
      <c r="AE6" s="14">
        <f>IF('бланки '!H8=2,SUM('бланки '!DE8:DG8)*2-1,SUM('бланки '!DB8:DG8))</f>
        <v>4</v>
      </c>
      <c r="AF6" s="14">
        <f>анкеты!J4</f>
        <v>22</v>
      </c>
      <c r="AG6" s="14">
        <f>анкеты!I4</f>
        <v>22</v>
      </c>
      <c r="AH6" s="42">
        <f t="shared" si="13"/>
        <v>100</v>
      </c>
      <c r="AI6" s="42">
        <f t="shared" si="14"/>
        <v>80</v>
      </c>
      <c r="AJ6" s="2">
        <f t="shared" si="15"/>
        <v>100</v>
      </c>
      <c r="AK6" s="17">
        <f t="shared" si="16"/>
        <v>92</v>
      </c>
      <c r="AL6" s="14">
        <f>анкеты!K4</f>
        <v>86</v>
      </c>
      <c r="AM6" s="14">
        <f t="shared" si="17"/>
        <v>86</v>
      </c>
      <c r="AN6" s="14">
        <f>анкеты!L4</f>
        <v>86</v>
      </c>
      <c r="AO6" s="14">
        <f t="shared" si="18"/>
        <v>86</v>
      </c>
      <c r="AP6" s="14">
        <f>анкеты!N4</f>
        <v>86</v>
      </c>
      <c r="AQ6" s="14">
        <f>анкеты!M4</f>
        <v>86</v>
      </c>
      <c r="AR6" s="42">
        <f t="shared" si="19"/>
        <v>100</v>
      </c>
      <c r="AS6" s="42">
        <f t="shared" si="20"/>
        <v>100</v>
      </c>
      <c r="AT6" s="42">
        <f t="shared" si="21"/>
        <v>100</v>
      </c>
      <c r="AU6" s="41">
        <f t="shared" si="22"/>
        <v>100</v>
      </c>
      <c r="AV6" s="14">
        <f>анкеты!O4</f>
        <v>86</v>
      </c>
      <c r="AW6" s="14">
        <f t="shared" si="23"/>
        <v>86</v>
      </c>
      <c r="AX6" s="14">
        <f>анкеты!P4</f>
        <v>86</v>
      </c>
      <c r="AY6" s="14">
        <f t="shared" si="24"/>
        <v>86</v>
      </c>
      <c r="AZ6" s="14">
        <f>анкеты!Q4</f>
        <v>86</v>
      </c>
      <c r="BA6" s="14">
        <f t="shared" si="25"/>
        <v>86</v>
      </c>
      <c r="BB6" s="42">
        <f t="shared" si="26"/>
        <v>100</v>
      </c>
      <c r="BC6" s="42">
        <f t="shared" si="27"/>
        <v>100</v>
      </c>
      <c r="BD6" s="42">
        <f t="shared" si="28"/>
        <v>100</v>
      </c>
      <c r="BE6" s="41">
        <f t="shared" si="29"/>
        <v>100</v>
      </c>
      <c r="BF6" s="14">
        <f t="shared" si="30"/>
        <v>98.4</v>
      </c>
    </row>
    <row r="7" spans="1:58">
      <c r="A7" s="14">
        <f>'бланки '!D9</f>
        <v>99</v>
      </c>
      <c r="B7" s="14" t="str">
        <f>'бланки '!C9</f>
        <v>Муниципальное автономное общеобразовательное учреждение «Средняя общеобразовательная школа с.Ново-Кусково Асиновского района Томской области»</v>
      </c>
      <c r="C7" s="14">
        <f>анкеты!C5</f>
        <v>119</v>
      </c>
      <c r="D7" s="14">
        <f>SUMIF('бланки '!K9:Y9,"&lt;2")</f>
        <v>14</v>
      </c>
      <c r="E7" s="14">
        <f>COUNTIF('бланки '!K9:Y9,"&lt;2")</f>
        <v>14</v>
      </c>
      <c r="F7" s="14">
        <f>SUMIF('бланки '!Z9:CM9,"&lt;2")</f>
        <v>60</v>
      </c>
      <c r="G7" s="14">
        <f>COUNTIF('бланки '!Z9:CM9,"&lt;2")</f>
        <v>60</v>
      </c>
      <c r="H7" s="14">
        <f>SUM('бланки '!CN9:CQ9)</f>
        <v>4</v>
      </c>
      <c r="I7" s="14">
        <f>анкеты!E5</f>
        <v>119</v>
      </c>
      <c r="J7" s="14">
        <f>анкеты!D5</f>
        <v>119</v>
      </c>
      <c r="K7" s="14">
        <f>анкеты!G5</f>
        <v>119</v>
      </c>
      <c r="L7" s="14">
        <f>анкеты!F5</f>
        <v>119</v>
      </c>
      <c r="M7" s="14">
        <f t="shared" si="0"/>
        <v>100</v>
      </c>
      <c r="N7" s="14">
        <f t="shared" si="1"/>
        <v>100</v>
      </c>
      <c r="O7" s="14">
        <f t="shared" si="2"/>
        <v>100</v>
      </c>
      <c r="P7" s="14">
        <f t="shared" si="3"/>
        <v>100</v>
      </c>
      <c r="Q7" s="42">
        <f t="shared" si="4"/>
        <v>100</v>
      </c>
      <c r="R7" s="42">
        <f t="shared" si="5"/>
        <v>100</v>
      </c>
      <c r="S7" s="42">
        <f t="shared" si="6"/>
        <v>100</v>
      </c>
      <c r="T7" s="41">
        <f t="shared" si="7"/>
        <v>100</v>
      </c>
      <c r="U7" s="14">
        <f>SUM('бланки '!CR9:CV9)</f>
        <v>5</v>
      </c>
      <c r="V7" s="14"/>
      <c r="W7" s="14"/>
      <c r="X7" s="14">
        <f>анкеты!H5</f>
        <v>119</v>
      </c>
      <c r="Y7" s="14">
        <f t="shared" si="8"/>
        <v>119</v>
      </c>
      <c r="Z7" s="42">
        <f t="shared" si="9"/>
        <v>100</v>
      </c>
      <c r="AA7" s="42">
        <f t="shared" si="10"/>
        <v>100</v>
      </c>
      <c r="AB7" s="42">
        <f t="shared" si="11"/>
        <v>100</v>
      </c>
      <c r="AC7" s="17">
        <f t="shared" si="12"/>
        <v>100</v>
      </c>
      <c r="AD7" s="14">
        <f>IF('бланки '!I9=1,('бланки '!CX9+'бланки '!CZ9)*3,SUM('бланки '!CW9:DA9))</f>
        <v>5</v>
      </c>
      <c r="AE7" s="14">
        <f>IF('бланки '!H9=2,SUM('бланки '!DE9:DG9)*2-1,SUM('бланки '!DB9:DG9))</f>
        <v>4</v>
      </c>
      <c r="AF7" s="14">
        <f>анкеты!J5</f>
        <v>30</v>
      </c>
      <c r="AG7" s="14">
        <f>анкеты!I5</f>
        <v>30</v>
      </c>
      <c r="AH7" s="42">
        <f t="shared" si="13"/>
        <v>100</v>
      </c>
      <c r="AI7" s="42">
        <f t="shared" si="14"/>
        <v>80</v>
      </c>
      <c r="AJ7" s="2">
        <f t="shared" si="15"/>
        <v>100</v>
      </c>
      <c r="AK7" s="17">
        <f t="shared" si="16"/>
        <v>92</v>
      </c>
      <c r="AL7" s="14">
        <f>анкеты!K5</f>
        <v>119</v>
      </c>
      <c r="AM7" s="14">
        <f t="shared" si="17"/>
        <v>119</v>
      </c>
      <c r="AN7" s="14">
        <f>анкеты!L5</f>
        <v>119</v>
      </c>
      <c r="AO7" s="14">
        <f t="shared" si="18"/>
        <v>119</v>
      </c>
      <c r="AP7" s="14">
        <f>анкеты!N5</f>
        <v>119</v>
      </c>
      <c r="AQ7" s="14">
        <f>анкеты!M5</f>
        <v>119</v>
      </c>
      <c r="AR7" s="42">
        <f t="shared" si="19"/>
        <v>100</v>
      </c>
      <c r="AS7" s="42">
        <f t="shared" si="20"/>
        <v>100</v>
      </c>
      <c r="AT7" s="42">
        <f t="shared" si="21"/>
        <v>100</v>
      </c>
      <c r="AU7" s="41">
        <f t="shared" si="22"/>
        <v>100</v>
      </c>
      <c r="AV7" s="14">
        <f>анкеты!O5</f>
        <v>119</v>
      </c>
      <c r="AW7" s="14">
        <f t="shared" si="23"/>
        <v>119</v>
      </c>
      <c r="AX7" s="14">
        <f>анкеты!P5</f>
        <v>119</v>
      </c>
      <c r="AY7" s="14">
        <f t="shared" si="24"/>
        <v>119</v>
      </c>
      <c r="AZ7" s="14">
        <f>анкеты!Q5</f>
        <v>119</v>
      </c>
      <c r="BA7" s="14">
        <f t="shared" si="25"/>
        <v>119</v>
      </c>
      <c r="BB7" s="42">
        <f t="shared" si="26"/>
        <v>100</v>
      </c>
      <c r="BC7" s="42">
        <f t="shared" si="27"/>
        <v>100</v>
      </c>
      <c r="BD7" s="42">
        <f t="shared" si="28"/>
        <v>100</v>
      </c>
      <c r="BE7" s="41">
        <f t="shared" si="29"/>
        <v>100</v>
      </c>
      <c r="BF7" s="14">
        <f t="shared" si="30"/>
        <v>98.4</v>
      </c>
    </row>
    <row r="8" spans="1:58">
      <c r="A8" s="14">
        <f>'бланки '!D10</f>
        <v>100</v>
      </c>
      <c r="B8" s="14" t="str">
        <f>'бланки '!C10</f>
        <v>Муниципальное автономное общеобразовательное учреждение-основная общеобразовательная школа с.Больше-Дорохово Асиновского района Томской области</v>
      </c>
      <c r="C8" s="14">
        <f>анкеты!C6</f>
        <v>22</v>
      </c>
      <c r="D8" s="14">
        <f>SUMIF('бланки '!K10:Y10,"&lt;2")</f>
        <v>14</v>
      </c>
      <c r="E8" s="14">
        <f>COUNTIF('бланки '!K10:Y10,"&lt;2")</f>
        <v>14</v>
      </c>
      <c r="F8" s="14">
        <f>SUMIF('бланки '!Z10:CM10,"&lt;2")</f>
        <v>60</v>
      </c>
      <c r="G8" s="14">
        <f>COUNTIF('бланки '!Z10:CM10,"&lt;2")</f>
        <v>60</v>
      </c>
      <c r="H8" s="14">
        <f>SUM('бланки '!CN10:CQ10)</f>
        <v>4</v>
      </c>
      <c r="I8" s="14">
        <f>анкеты!E6</f>
        <v>22</v>
      </c>
      <c r="J8" s="14">
        <f>анкеты!D6</f>
        <v>22</v>
      </c>
      <c r="K8" s="14">
        <f>анкеты!G6</f>
        <v>22</v>
      </c>
      <c r="L8" s="14">
        <f>анкеты!F6</f>
        <v>22</v>
      </c>
      <c r="M8" s="14">
        <f t="shared" si="0"/>
        <v>100</v>
      </c>
      <c r="N8" s="14">
        <f t="shared" si="1"/>
        <v>100</v>
      </c>
      <c r="O8" s="14">
        <f t="shared" si="2"/>
        <v>100</v>
      </c>
      <c r="P8" s="14">
        <f t="shared" si="3"/>
        <v>100</v>
      </c>
      <c r="Q8" s="42">
        <f t="shared" si="4"/>
        <v>100</v>
      </c>
      <c r="R8" s="42">
        <f t="shared" si="5"/>
        <v>100</v>
      </c>
      <c r="S8" s="42">
        <f t="shared" si="6"/>
        <v>100</v>
      </c>
      <c r="T8" s="41">
        <f t="shared" si="7"/>
        <v>100</v>
      </c>
      <c r="U8" s="14">
        <f>SUM('бланки '!CR10:CV10)</f>
        <v>5</v>
      </c>
      <c r="V8" s="14"/>
      <c r="W8" s="14"/>
      <c r="X8" s="14">
        <f>анкеты!H6</f>
        <v>22</v>
      </c>
      <c r="Y8" s="14">
        <f t="shared" si="8"/>
        <v>22</v>
      </c>
      <c r="Z8" s="42">
        <f t="shared" si="9"/>
        <v>100</v>
      </c>
      <c r="AA8" s="42">
        <f t="shared" si="10"/>
        <v>100</v>
      </c>
      <c r="AB8" s="42">
        <f t="shared" si="11"/>
        <v>100</v>
      </c>
      <c r="AC8" s="17">
        <f t="shared" si="12"/>
        <v>100</v>
      </c>
      <c r="AD8" s="14">
        <f>IF('бланки '!I10=1,('бланки '!CX10+'бланки '!CZ10)*3,SUM('бланки '!CW10:DA10))</f>
        <v>3</v>
      </c>
      <c r="AE8" s="14">
        <f>IF('бланки '!H10=2,SUM('бланки '!DE10:DG10)*2-1,SUM('бланки '!DB10:DG10))</f>
        <v>2</v>
      </c>
      <c r="AF8" s="14">
        <f>анкеты!J6</f>
        <v>6</v>
      </c>
      <c r="AG8" s="14">
        <f>анкеты!I6</f>
        <v>6</v>
      </c>
      <c r="AH8" s="42">
        <f t="shared" si="13"/>
        <v>60</v>
      </c>
      <c r="AI8" s="42">
        <f t="shared" si="14"/>
        <v>40</v>
      </c>
      <c r="AJ8" s="2">
        <f t="shared" si="15"/>
        <v>100</v>
      </c>
      <c r="AK8" s="17">
        <f t="shared" si="16"/>
        <v>64</v>
      </c>
      <c r="AL8" s="14">
        <f>анкеты!K6</f>
        <v>22</v>
      </c>
      <c r="AM8" s="14">
        <f t="shared" si="17"/>
        <v>22</v>
      </c>
      <c r="AN8" s="14">
        <f>анкеты!L6</f>
        <v>22</v>
      </c>
      <c r="AO8" s="14">
        <f t="shared" si="18"/>
        <v>22</v>
      </c>
      <c r="AP8" s="14">
        <f>анкеты!N6</f>
        <v>22</v>
      </c>
      <c r="AQ8" s="14">
        <f>анкеты!M6</f>
        <v>22</v>
      </c>
      <c r="AR8" s="42">
        <f t="shared" si="19"/>
        <v>100</v>
      </c>
      <c r="AS8" s="42">
        <f t="shared" si="20"/>
        <v>100</v>
      </c>
      <c r="AT8" s="42">
        <f t="shared" si="21"/>
        <v>100</v>
      </c>
      <c r="AU8" s="41">
        <f t="shared" si="22"/>
        <v>100</v>
      </c>
      <c r="AV8" s="14">
        <f>анкеты!O6</f>
        <v>22</v>
      </c>
      <c r="AW8" s="14">
        <f t="shared" si="23"/>
        <v>22</v>
      </c>
      <c r="AX8" s="14">
        <f>анкеты!P6</f>
        <v>22</v>
      </c>
      <c r="AY8" s="14">
        <f t="shared" si="24"/>
        <v>22</v>
      </c>
      <c r="AZ8" s="14">
        <f>анкеты!Q6</f>
        <v>22</v>
      </c>
      <c r="BA8" s="14">
        <f t="shared" si="25"/>
        <v>22</v>
      </c>
      <c r="BB8" s="42">
        <f t="shared" si="26"/>
        <v>100</v>
      </c>
      <c r="BC8" s="42">
        <f t="shared" si="27"/>
        <v>100</v>
      </c>
      <c r="BD8" s="42">
        <f t="shared" si="28"/>
        <v>100</v>
      </c>
      <c r="BE8" s="41">
        <f t="shared" si="29"/>
        <v>100</v>
      </c>
      <c r="BF8" s="14">
        <f t="shared" si="30"/>
        <v>92.8</v>
      </c>
    </row>
    <row r="9" spans="1:58">
      <c r="A9" s="14">
        <f>'бланки '!D11</f>
        <v>101</v>
      </c>
      <c r="B9" s="14" t="str">
        <f>'бланки '!C11</f>
        <v>Муниципальное автономное общеобразовательное учреждение – средняя общеобразовательная школа с. Минаевки Асиновского района Томской области</v>
      </c>
      <c r="C9" s="14">
        <f>анкеты!C7</f>
        <v>42</v>
      </c>
      <c r="D9" s="14">
        <f>SUMIF('бланки '!K11:Y11,"&lt;2")</f>
        <v>14</v>
      </c>
      <c r="E9" s="14">
        <f>COUNTIF('бланки '!K11:Y11,"&lt;2")</f>
        <v>14</v>
      </c>
      <c r="F9" s="14">
        <f>SUMIF('бланки '!Z11:CM11,"&lt;2")</f>
        <v>60</v>
      </c>
      <c r="G9" s="14">
        <f>COUNTIF('бланки '!Z11:CM11,"&lt;2")</f>
        <v>60</v>
      </c>
      <c r="H9" s="14">
        <f>SUM('бланки '!CN11:CQ11)</f>
        <v>4</v>
      </c>
      <c r="I9" s="14">
        <f>анкеты!E7</f>
        <v>42</v>
      </c>
      <c r="J9" s="14">
        <f>анкеты!D7</f>
        <v>42</v>
      </c>
      <c r="K9" s="14">
        <f>анкеты!G7</f>
        <v>42</v>
      </c>
      <c r="L9" s="14">
        <f>анкеты!F7</f>
        <v>42</v>
      </c>
      <c r="M9" s="14">
        <f t="shared" si="0"/>
        <v>100</v>
      </c>
      <c r="N9" s="14">
        <f t="shared" si="1"/>
        <v>100</v>
      </c>
      <c r="O9" s="14">
        <f t="shared" si="2"/>
        <v>100</v>
      </c>
      <c r="P9" s="14">
        <f t="shared" si="3"/>
        <v>100</v>
      </c>
      <c r="Q9" s="42">
        <f t="shared" si="4"/>
        <v>100</v>
      </c>
      <c r="R9" s="42">
        <f t="shared" si="5"/>
        <v>100</v>
      </c>
      <c r="S9" s="42">
        <f t="shared" si="6"/>
        <v>100</v>
      </c>
      <c r="T9" s="41">
        <f t="shared" si="7"/>
        <v>100</v>
      </c>
      <c r="U9" s="14">
        <f>SUM('бланки '!CR11:CV11)</f>
        <v>5</v>
      </c>
      <c r="V9" s="14"/>
      <c r="W9" s="14"/>
      <c r="X9" s="14">
        <f>анкеты!H7</f>
        <v>42</v>
      </c>
      <c r="Y9" s="14">
        <f t="shared" si="8"/>
        <v>42</v>
      </c>
      <c r="Z9" s="42">
        <f t="shared" si="9"/>
        <v>100</v>
      </c>
      <c r="AA9" s="42">
        <f t="shared" si="10"/>
        <v>100</v>
      </c>
      <c r="AB9" s="42">
        <f t="shared" si="11"/>
        <v>100</v>
      </c>
      <c r="AC9" s="17">
        <f t="shared" si="12"/>
        <v>100</v>
      </c>
      <c r="AD9" s="14">
        <f>IF('бланки '!I11=1,('бланки '!CX11+'бланки '!CZ11)*3,SUM('бланки '!CW11:DA11))</f>
        <v>4</v>
      </c>
      <c r="AE9" s="14">
        <f>IF('бланки '!H11=2,SUM('бланки '!DE11:DG11)*2-1,SUM('бланки '!DB11:DG11))</f>
        <v>3</v>
      </c>
      <c r="AF9" s="14">
        <f>анкеты!J7</f>
        <v>11</v>
      </c>
      <c r="AG9" s="14">
        <f>анкеты!I7</f>
        <v>11</v>
      </c>
      <c r="AH9" s="42">
        <f t="shared" si="13"/>
        <v>80</v>
      </c>
      <c r="AI9" s="42">
        <f t="shared" si="14"/>
        <v>60</v>
      </c>
      <c r="AJ9" s="2">
        <f t="shared" si="15"/>
        <v>100</v>
      </c>
      <c r="AK9" s="17">
        <f t="shared" si="16"/>
        <v>78</v>
      </c>
      <c r="AL9" s="14">
        <f>анкеты!K7</f>
        <v>42</v>
      </c>
      <c r="AM9" s="14">
        <f t="shared" si="17"/>
        <v>42</v>
      </c>
      <c r="AN9" s="14">
        <f>анкеты!L7</f>
        <v>42</v>
      </c>
      <c r="AO9" s="14">
        <f t="shared" si="18"/>
        <v>42</v>
      </c>
      <c r="AP9" s="14">
        <f>анкеты!N7</f>
        <v>42</v>
      </c>
      <c r="AQ9" s="14">
        <f>анкеты!M7</f>
        <v>42</v>
      </c>
      <c r="AR9" s="42">
        <f t="shared" si="19"/>
        <v>100</v>
      </c>
      <c r="AS9" s="42">
        <f t="shared" si="20"/>
        <v>100</v>
      </c>
      <c r="AT9" s="42">
        <f t="shared" si="21"/>
        <v>100</v>
      </c>
      <c r="AU9" s="41">
        <f t="shared" si="22"/>
        <v>100</v>
      </c>
      <c r="AV9" s="14">
        <f>анкеты!O7</f>
        <v>42</v>
      </c>
      <c r="AW9" s="14">
        <f t="shared" si="23"/>
        <v>42</v>
      </c>
      <c r="AX9" s="14">
        <f>анкеты!P7</f>
        <v>42</v>
      </c>
      <c r="AY9" s="14">
        <f t="shared" si="24"/>
        <v>42</v>
      </c>
      <c r="AZ9" s="14">
        <f>анкеты!Q7</f>
        <v>42</v>
      </c>
      <c r="BA9" s="14">
        <f t="shared" si="25"/>
        <v>42</v>
      </c>
      <c r="BB9" s="42">
        <f t="shared" si="26"/>
        <v>100</v>
      </c>
      <c r="BC9" s="42">
        <f t="shared" si="27"/>
        <v>100</v>
      </c>
      <c r="BD9" s="42">
        <f t="shared" si="28"/>
        <v>100</v>
      </c>
      <c r="BE9" s="41">
        <f t="shared" si="29"/>
        <v>100</v>
      </c>
      <c r="BF9" s="14">
        <f t="shared" si="30"/>
        <v>95.6</v>
      </c>
    </row>
    <row r="10" spans="1:58">
      <c r="A10" s="14">
        <f>'бланки '!D12</f>
        <v>102</v>
      </c>
      <c r="B10" s="14" t="str">
        <f>'бланки '!C12</f>
        <v>Муниципальное автономное общеобразовательное учреждение - средняя общеобразовательная школа с. Новиковка Асиновского района Томской области</v>
      </c>
      <c r="C10" s="14">
        <f>анкеты!C8</f>
        <v>64</v>
      </c>
      <c r="D10" s="14">
        <f>SUMIF('бланки '!K12:Y12,"&lt;2")</f>
        <v>14</v>
      </c>
      <c r="E10" s="14">
        <f>COUNTIF('бланки '!K12:Y12,"&lt;2")</f>
        <v>14</v>
      </c>
      <c r="F10" s="14">
        <f>SUMIF('бланки '!Z12:CM12,"&lt;2")</f>
        <v>60</v>
      </c>
      <c r="G10" s="14">
        <f>COUNTIF('бланки '!Z12:CM12,"&lt;2")</f>
        <v>60</v>
      </c>
      <c r="H10" s="14">
        <f>SUM('бланки '!CN12:CQ12)</f>
        <v>4</v>
      </c>
      <c r="I10" s="14">
        <f>анкеты!E8</f>
        <v>64</v>
      </c>
      <c r="J10" s="14">
        <f>анкеты!D8</f>
        <v>64</v>
      </c>
      <c r="K10" s="14">
        <f>анкеты!G8</f>
        <v>64</v>
      </c>
      <c r="L10" s="14">
        <f>анкеты!F8</f>
        <v>64</v>
      </c>
      <c r="M10" s="14">
        <f t="shared" si="0"/>
        <v>100</v>
      </c>
      <c r="N10" s="14">
        <f t="shared" si="1"/>
        <v>100</v>
      </c>
      <c r="O10" s="14">
        <f t="shared" si="2"/>
        <v>100</v>
      </c>
      <c r="P10" s="14">
        <f t="shared" si="3"/>
        <v>100</v>
      </c>
      <c r="Q10" s="42">
        <f t="shared" si="4"/>
        <v>100</v>
      </c>
      <c r="R10" s="42">
        <f t="shared" si="5"/>
        <v>100</v>
      </c>
      <c r="S10" s="42">
        <f t="shared" si="6"/>
        <v>100</v>
      </c>
      <c r="T10" s="41">
        <f t="shared" si="7"/>
        <v>100</v>
      </c>
      <c r="U10" s="14">
        <f>SUM('бланки '!CR12:CV12)</f>
        <v>5</v>
      </c>
      <c r="V10" s="14"/>
      <c r="W10" s="14"/>
      <c r="X10" s="14">
        <f>анкеты!H8</f>
        <v>64</v>
      </c>
      <c r="Y10" s="14">
        <f t="shared" si="8"/>
        <v>64</v>
      </c>
      <c r="Z10" s="42">
        <f t="shared" si="9"/>
        <v>100</v>
      </c>
      <c r="AA10" s="42">
        <f t="shared" si="10"/>
        <v>100</v>
      </c>
      <c r="AB10" s="42">
        <f t="shared" si="11"/>
        <v>100</v>
      </c>
      <c r="AC10" s="17">
        <f t="shared" si="12"/>
        <v>100</v>
      </c>
      <c r="AD10" s="14">
        <f>IF('бланки '!I12=1,('бланки '!CX12+'бланки '!CZ12)*3,SUM('бланки '!CW12:DA12))</f>
        <v>2</v>
      </c>
      <c r="AE10" s="14">
        <f>IF('бланки '!H12=2,SUM('бланки '!DE12:DG12)*2-1,SUM('бланки '!DB12:DG12))</f>
        <v>3</v>
      </c>
      <c r="AF10" s="14">
        <f>анкеты!J8</f>
        <v>16</v>
      </c>
      <c r="AG10" s="14">
        <f>анкеты!I8</f>
        <v>16</v>
      </c>
      <c r="AH10" s="42">
        <f t="shared" si="13"/>
        <v>40</v>
      </c>
      <c r="AI10" s="42">
        <f t="shared" si="14"/>
        <v>60</v>
      </c>
      <c r="AJ10" s="2">
        <f t="shared" si="15"/>
        <v>100</v>
      </c>
      <c r="AK10" s="17">
        <f t="shared" si="16"/>
        <v>66</v>
      </c>
      <c r="AL10" s="14">
        <f>анкеты!K8</f>
        <v>64</v>
      </c>
      <c r="AM10" s="14">
        <f t="shared" si="17"/>
        <v>64</v>
      </c>
      <c r="AN10" s="14">
        <f>анкеты!L8</f>
        <v>64</v>
      </c>
      <c r="AO10" s="14">
        <f t="shared" si="18"/>
        <v>64</v>
      </c>
      <c r="AP10" s="14">
        <f>анкеты!N8</f>
        <v>64</v>
      </c>
      <c r="AQ10" s="14">
        <f>анкеты!M8</f>
        <v>64</v>
      </c>
      <c r="AR10" s="42">
        <f t="shared" si="19"/>
        <v>100</v>
      </c>
      <c r="AS10" s="42">
        <f t="shared" si="20"/>
        <v>100</v>
      </c>
      <c r="AT10" s="42">
        <f t="shared" si="21"/>
        <v>100</v>
      </c>
      <c r="AU10" s="41">
        <f t="shared" si="22"/>
        <v>100</v>
      </c>
      <c r="AV10" s="14">
        <f>анкеты!O8</f>
        <v>64</v>
      </c>
      <c r="AW10" s="14">
        <f t="shared" si="23"/>
        <v>64</v>
      </c>
      <c r="AX10" s="14">
        <f>анкеты!P8</f>
        <v>64</v>
      </c>
      <c r="AY10" s="14">
        <f t="shared" si="24"/>
        <v>64</v>
      </c>
      <c r="AZ10" s="14">
        <f>анкеты!Q8</f>
        <v>64</v>
      </c>
      <c r="BA10" s="14">
        <f t="shared" si="25"/>
        <v>64</v>
      </c>
      <c r="BB10" s="42">
        <f t="shared" si="26"/>
        <v>100</v>
      </c>
      <c r="BC10" s="42">
        <f t="shared" si="27"/>
        <v>100</v>
      </c>
      <c r="BD10" s="42">
        <f t="shared" si="28"/>
        <v>100</v>
      </c>
      <c r="BE10" s="41">
        <f t="shared" si="29"/>
        <v>100</v>
      </c>
      <c r="BF10" s="14">
        <f t="shared" si="30"/>
        <v>93.2</v>
      </c>
    </row>
    <row r="11" spans="1:58">
      <c r="A11" s="14">
        <f>'бланки '!D13</f>
        <v>103</v>
      </c>
      <c r="B11" s="14" t="str">
        <f>'бланки '!C13</f>
        <v>Муниципальное автономное общеобразовательное учреждение «Общеобразовательная школа № 5 г. Асино»</v>
      </c>
      <c r="C11" s="14">
        <f>анкеты!C9</f>
        <v>208</v>
      </c>
      <c r="D11" s="14">
        <f>SUMIF('бланки '!K13:Y13,"&lt;2")</f>
        <v>14</v>
      </c>
      <c r="E11" s="14">
        <f>COUNTIF('бланки '!K13:Y13,"&lt;2")</f>
        <v>14</v>
      </c>
      <c r="F11" s="14">
        <f>SUMIF('бланки '!Z13:CM13,"&lt;2")</f>
        <v>60</v>
      </c>
      <c r="G11" s="14">
        <f>COUNTIF('бланки '!Z13:CM13,"&lt;2")</f>
        <v>60</v>
      </c>
      <c r="H11" s="14">
        <f>SUM('бланки '!CN13:CQ13)</f>
        <v>4</v>
      </c>
      <c r="I11" s="14">
        <f>анкеты!E9</f>
        <v>208</v>
      </c>
      <c r="J11" s="14">
        <f>анкеты!D9</f>
        <v>208</v>
      </c>
      <c r="K11" s="14">
        <f>анкеты!G9</f>
        <v>208</v>
      </c>
      <c r="L11" s="14">
        <f>анкеты!F9</f>
        <v>208</v>
      </c>
      <c r="M11" s="14">
        <f t="shared" si="0"/>
        <v>100</v>
      </c>
      <c r="N11" s="14">
        <f t="shared" si="1"/>
        <v>100</v>
      </c>
      <c r="O11" s="14">
        <f t="shared" si="2"/>
        <v>100</v>
      </c>
      <c r="P11" s="14">
        <f t="shared" si="3"/>
        <v>100</v>
      </c>
      <c r="Q11" s="42">
        <f t="shared" si="4"/>
        <v>100</v>
      </c>
      <c r="R11" s="42">
        <f t="shared" si="5"/>
        <v>100</v>
      </c>
      <c r="S11" s="42">
        <f t="shared" si="6"/>
        <v>100</v>
      </c>
      <c r="T11" s="41">
        <f t="shared" si="7"/>
        <v>100</v>
      </c>
      <c r="U11" s="14">
        <f>SUM('бланки '!CR13:CV13)</f>
        <v>5</v>
      </c>
      <c r="V11" s="14"/>
      <c r="W11" s="14"/>
      <c r="X11" s="14">
        <f>анкеты!H9</f>
        <v>208</v>
      </c>
      <c r="Y11" s="14">
        <f t="shared" si="8"/>
        <v>208</v>
      </c>
      <c r="Z11" s="42">
        <f t="shared" si="9"/>
        <v>100</v>
      </c>
      <c r="AA11" s="42">
        <f t="shared" si="10"/>
        <v>100</v>
      </c>
      <c r="AB11" s="42">
        <f t="shared" si="11"/>
        <v>100</v>
      </c>
      <c r="AC11" s="17">
        <f t="shared" si="12"/>
        <v>100</v>
      </c>
      <c r="AD11" s="14">
        <f>IF('бланки '!I13=1,('бланки '!CX13+'бланки '!CZ13)*3,SUM('бланки '!CW13:DA13))</f>
        <v>1</v>
      </c>
      <c r="AE11" s="14">
        <f>IF('бланки '!H13=2,SUM('бланки '!DE13:DG13)*2-1,SUM('бланки '!DB13:DG13))</f>
        <v>4</v>
      </c>
      <c r="AF11" s="14">
        <f>анкеты!J9</f>
        <v>52</v>
      </c>
      <c r="AG11" s="14">
        <f>анкеты!I9</f>
        <v>52</v>
      </c>
      <c r="AH11" s="42">
        <f t="shared" si="13"/>
        <v>20</v>
      </c>
      <c r="AI11" s="42">
        <f t="shared" si="14"/>
        <v>80</v>
      </c>
      <c r="AJ11" s="2">
        <f t="shared" si="15"/>
        <v>100</v>
      </c>
      <c r="AK11" s="17">
        <f t="shared" si="16"/>
        <v>68</v>
      </c>
      <c r="AL11" s="14">
        <f>анкеты!K9</f>
        <v>208</v>
      </c>
      <c r="AM11" s="14">
        <f t="shared" si="17"/>
        <v>208</v>
      </c>
      <c r="AN11" s="14">
        <f>анкеты!L9</f>
        <v>208</v>
      </c>
      <c r="AO11" s="14">
        <f t="shared" si="18"/>
        <v>208</v>
      </c>
      <c r="AP11" s="14">
        <f>анкеты!N9</f>
        <v>208</v>
      </c>
      <c r="AQ11" s="14">
        <f>анкеты!M9</f>
        <v>208</v>
      </c>
      <c r="AR11" s="42">
        <f t="shared" si="19"/>
        <v>100</v>
      </c>
      <c r="AS11" s="42">
        <f t="shared" si="20"/>
        <v>100</v>
      </c>
      <c r="AT11" s="42">
        <f t="shared" si="21"/>
        <v>100</v>
      </c>
      <c r="AU11" s="41">
        <f t="shared" si="22"/>
        <v>100</v>
      </c>
      <c r="AV11" s="14">
        <f>анкеты!O9</f>
        <v>208</v>
      </c>
      <c r="AW11" s="14">
        <f t="shared" si="23"/>
        <v>208</v>
      </c>
      <c r="AX11" s="14">
        <f>анкеты!P9</f>
        <v>208</v>
      </c>
      <c r="AY11" s="14">
        <f t="shared" si="24"/>
        <v>208</v>
      </c>
      <c r="AZ11" s="14">
        <f>анкеты!Q9</f>
        <v>208</v>
      </c>
      <c r="BA11" s="14">
        <f t="shared" si="25"/>
        <v>208</v>
      </c>
      <c r="BB11" s="42">
        <f t="shared" si="26"/>
        <v>100</v>
      </c>
      <c r="BC11" s="42">
        <f t="shared" si="27"/>
        <v>100</v>
      </c>
      <c r="BD11" s="42">
        <f t="shared" si="28"/>
        <v>100</v>
      </c>
      <c r="BE11" s="41">
        <f t="shared" si="29"/>
        <v>100</v>
      </c>
      <c r="BF11" s="14">
        <f t="shared" si="30"/>
        <v>93.6</v>
      </c>
    </row>
    <row r="12" spans="1:58">
      <c r="A12" s="14">
        <f>'бланки '!D14</f>
        <v>104</v>
      </c>
      <c r="B12" s="14" t="str">
        <f>'бланки '!C14</f>
        <v>Муниципальное автономное общеобразовательное учреждение - средняя общеобразовательная школа с. Новониколавки Асиновского района Томской области</v>
      </c>
      <c r="C12" s="14">
        <f>анкеты!C10</f>
        <v>64</v>
      </c>
      <c r="D12" s="14">
        <f>SUMIF('бланки '!K14:Y14,"&lt;2")</f>
        <v>14</v>
      </c>
      <c r="E12" s="14">
        <f>COUNTIF('бланки '!K14:Y14,"&lt;2")</f>
        <v>14</v>
      </c>
      <c r="F12" s="14">
        <f>SUMIF('бланки '!Z14:CM14,"&lt;2")</f>
        <v>60</v>
      </c>
      <c r="G12" s="14">
        <f>COUNTIF('бланки '!Z14:CM14,"&lt;2")</f>
        <v>60</v>
      </c>
      <c r="H12" s="14">
        <f>SUM('бланки '!CN14:CQ14)</f>
        <v>4</v>
      </c>
      <c r="I12" s="14">
        <f>анкеты!E10</f>
        <v>64</v>
      </c>
      <c r="J12" s="14">
        <f>анкеты!D10</f>
        <v>64</v>
      </c>
      <c r="K12" s="14">
        <f>анкеты!G10</f>
        <v>64</v>
      </c>
      <c r="L12" s="14">
        <f>анкеты!F10</f>
        <v>64</v>
      </c>
      <c r="M12" s="14">
        <f t="shared" si="0"/>
        <v>100</v>
      </c>
      <c r="N12" s="14">
        <f t="shared" si="1"/>
        <v>100</v>
      </c>
      <c r="O12" s="14">
        <f t="shared" si="2"/>
        <v>100</v>
      </c>
      <c r="P12" s="14">
        <f t="shared" si="3"/>
        <v>100</v>
      </c>
      <c r="Q12" s="42">
        <f t="shared" si="4"/>
        <v>100</v>
      </c>
      <c r="R12" s="42">
        <f t="shared" si="5"/>
        <v>100</v>
      </c>
      <c r="S12" s="42">
        <f t="shared" si="6"/>
        <v>100</v>
      </c>
      <c r="T12" s="41">
        <f t="shared" si="7"/>
        <v>100</v>
      </c>
      <c r="U12" s="14">
        <f>SUM('бланки '!CR14:CV14)</f>
        <v>5</v>
      </c>
      <c r="V12" s="14"/>
      <c r="W12" s="14"/>
      <c r="X12" s="14">
        <f>анкеты!H10</f>
        <v>64</v>
      </c>
      <c r="Y12" s="14">
        <f t="shared" si="8"/>
        <v>64</v>
      </c>
      <c r="Z12" s="42">
        <f t="shared" si="9"/>
        <v>100</v>
      </c>
      <c r="AA12" s="42">
        <f t="shared" si="10"/>
        <v>100</v>
      </c>
      <c r="AB12" s="42">
        <f t="shared" si="11"/>
        <v>100</v>
      </c>
      <c r="AC12" s="17">
        <f t="shared" si="12"/>
        <v>100</v>
      </c>
      <c r="AD12" s="14">
        <f>IF('бланки '!I14=1,('бланки '!CX14+'бланки '!CZ14)*3,SUM('бланки '!CW14:DA14))</f>
        <v>4</v>
      </c>
      <c r="AE12" s="14">
        <f>IF('бланки '!H14=2,SUM('бланки '!DE14:DG14)*2-1,SUM('бланки '!DB14:DG14))</f>
        <v>4</v>
      </c>
      <c r="AF12" s="14">
        <f>анкеты!J10</f>
        <v>16</v>
      </c>
      <c r="AG12" s="14">
        <f>анкеты!I10</f>
        <v>16</v>
      </c>
      <c r="AH12" s="42">
        <f t="shared" si="13"/>
        <v>80</v>
      </c>
      <c r="AI12" s="42">
        <f t="shared" si="14"/>
        <v>80</v>
      </c>
      <c r="AJ12" s="2">
        <f t="shared" si="15"/>
        <v>100</v>
      </c>
      <c r="AK12" s="17">
        <f t="shared" si="16"/>
        <v>86</v>
      </c>
      <c r="AL12" s="14">
        <f>анкеты!K10</f>
        <v>64</v>
      </c>
      <c r="AM12" s="14">
        <f t="shared" si="17"/>
        <v>64</v>
      </c>
      <c r="AN12" s="14">
        <f>анкеты!L10</f>
        <v>64</v>
      </c>
      <c r="AO12" s="14">
        <f t="shared" si="18"/>
        <v>64</v>
      </c>
      <c r="AP12" s="14">
        <f>анкеты!N10</f>
        <v>64</v>
      </c>
      <c r="AQ12" s="14">
        <f>анкеты!M10</f>
        <v>64</v>
      </c>
      <c r="AR12" s="42">
        <f t="shared" si="19"/>
        <v>100</v>
      </c>
      <c r="AS12" s="42">
        <f t="shared" si="20"/>
        <v>100</v>
      </c>
      <c r="AT12" s="42">
        <f t="shared" si="21"/>
        <v>100</v>
      </c>
      <c r="AU12" s="41">
        <f t="shared" si="22"/>
        <v>100</v>
      </c>
      <c r="AV12" s="14">
        <f>анкеты!O10</f>
        <v>64</v>
      </c>
      <c r="AW12" s="14">
        <f t="shared" si="23"/>
        <v>64</v>
      </c>
      <c r="AX12" s="14">
        <f>анкеты!P10</f>
        <v>64</v>
      </c>
      <c r="AY12" s="14">
        <f t="shared" si="24"/>
        <v>64</v>
      </c>
      <c r="AZ12" s="14">
        <f>анкеты!Q10</f>
        <v>64</v>
      </c>
      <c r="BA12" s="14">
        <f t="shared" si="25"/>
        <v>64</v>
      </c>
      <c r="BB12" s="42">
        <f t="shared" si="26"/>
        <v>100</v>
      </c>
      <c r="BC12" s="42">
        <f t="shared" si="27"/>
        <v>100</v>
      </c>
      <c r="BD12" s="42">
        <f t="shared" si="28"/>
        <v>100</v>
      </c>
      <c r="BE12" s="41">
        <f t="shared" si="29"/>
        <v>100</v>
      </c>
      <c r="BF12" s="14">
        <f t="shared" si="30"/>
        <v>97.2</v>
      </c>
    </row>
    <row r="13" spans="1:58">
      <c r="A13" s="14">
        <f>'бланки '!D15</f>
        <v>105</v>
      </c>
      <c r="B13" s="14" t="str">
        <f>'бланки '!C15</f>
        <v>Муниципальное автономное общеобразовательное учреждение средняя общеобразовательная школа № 1 г. Асино</v>
      </c>
      <c r="C13" s="14">
        <f>анкеты!C11</f>
        <v>495</v>
      </c>
      <c r="D13" s="14">
        <f>SUMIF('бланки '!K15:Y15,"&lt;2")</f>
        <v>14</v>
      </c>
      <c r="E13" s="14">
        <f>COUNTIF('бланки '!K15:Y15,"&lt;2")</f>
        <v>14</v>
      </c>
      <c r="F13" s="14">
        <f>SUMIF('бланки '!Z15:CM15,"&lt;2")</f>
        <v>60</v>
      </c>
      <c r="G13" s="14">
        <f>COUNTIF('бланки '!Z15:CM15,"&lt;2")</f>
        <v>60</v>
      </c>
      <c r="H13" s="14">
        <f>SUM('бланки '!CN15:CQ15)</f>
        <v>4</v>
      </c>
      <c r="I13" s="14">
        <f>анкеты!E11</f>
        <v>495</v>
      </c>
      <c r="J13" s="14">
        <f>анкеты!D11</f>
        <v>495</v>
      </c>
      <c r="K13" s="14">
        <f>анкеты!G11</f>
        <v>495</v>
      </c>
      <c r="L13" s="14">
        <f>анкеты!F11</f>
        <v>495</v>
      </c>
      <c r="M13" s="14">
        <f t="shared" si="0"/>
        <v>100</v>
      </c>
      <c r="N13" s="14">
        <f t="shared" si="1"/>
        <v>100</v>
      </c>
      <c r="O13" s="14">
        <f t="shared" si="2"/>
        <v>100</v>
      </c>
      <c r="P13" s="14">
        <f t="shared" si="3"/>
        <v>100</v>
      </c>
      <c r="Q13" s="42">
        <f t="shared" si="4"/>
        <v>100</v>
      </c>
      <c r="R13" s="42">
        <f t="shared" si="5"/>
        <v>100</v>
      </c>
      <c r="S13" s="42">
        <f t="shared" si="6"/>
        <v>100</v>
      </c>
      <c r="T13" s="41">
        <f t="shared" si="7"/>
        <v>100</v>
      </c>
      <c r="U13" s="14">
        <f>SUM('бланки '!CR15:CV15)</f>
        <v>5</v>
      </c>
      <c r="V13" s="14"/>
      <c r="W13" s="14"/>
      <c r="X13" s="14">
        <f>анкеты!H11</f>
        <v>495</v>
      </c>
      <c r="Y13" s="14">
        <f t="shared" si="8"/>
        <v>495</v>
      </c>
      <c r="Z13" s="42">
        <f t="shared" si="9"/>
        <v>100</v>
      </c>
      <c r="AA13" s="42">
        <f t="shared" si="10"/>
        <v>100</v>
      </c>
      <c r="AB13" s="42">
        <f t="shared" si="11"/>
        <v>100</v>
      </c>
      <c r="AC13" s="17">
        <f t="shared" si="12"/>
        <v>100</v>
      </c>
      <c r="AD13" s="14">
        <f>IF('бланки '!I15=1,('бланки '!CX15+'бланки '!CZ15)*3,SUM('бланки '!CW15:DA15))</f>
        <v>1</v>
      </c>
      <c r="AE13" s="14">
        <f>IF('бланки '!H15=2,SUM('бланки '!DE15:DG15)*2-1,SUM('бланки '!DB15:DG15))</f>
        <v>3</v>
      </c>
      <c r="AF13" s="14">
        <f>анкеты!J11</f>
        <v>124</v>
      </c>
      <c r="AG13" s="14">
        <f>анкеты!I11</f>
        <v>124</v>
      </c>
      <c r="AH13" s="42">
        <f t="shared" si="13"/>
        <v>20</v>
      </c>
      <c r="AI13" s="42">
        <f t="shared" si="14"/>
        <v>60</v>
      </c>
      <c r="AJ13" s="2">
        <f t="shared" si="15"/>
        <v>100</v>
      </c>
      <c r="AK13" s="17">
        <f t="shared" si="16"/>
        <v>60</v>
      </c>
      <c r="AL13" s="14">
        <f>анкеты!K11</f>
        <v>495</v>
      </c>
      <c r="AM13" s="14">
        <f t="shared" si="17"/>
        <v>495</v>
      </c>
      <c r="AN13" s="14">
        <f>анкеты!L11</f>
        <v>495</v>
      </c>
      <c r="AO13" s="14">
        <f t="shared" si="18"/>
        <v>495</v>
      </c>
      <c r="AP13" s="14">
        <f>анкеты!N11</f>
        <v>495</v>
      </c>
      <c r="AQ13" s="14">
        <f>анкеты!M11</f>
        <v>495</v>
      </c>
      <c r="AR13" s="42">
        <f t="shared" si="19"/>
        <v>100</v>
      </c>
      <c r="AS13" s="42">
        <f t="shared" si="20"/>
        <v>100</v>
      </c>
      <c r="AT13" s="42">
        <f t="shared" si="21"/>
        <v>100</v>
      </c>
      <c r="AU13" s="41">
        <f t="shared" si="22"/>
        <v>100</v>
      </c>
      <c r="AV13" s="14">
        <f>анкеты!O11</f>
        <v>495</v>
      </c>
      <c r="AW13" s="14">
        <f t="shared" si="23"/>
        <v>495</v>
      </c>
      <c r="AX13" s="14">
        <f>анкеты!P11</f>
        <v>495</v>
      </c>
      <c r="AY13" s="14">
        <f t="shared" si="24"/>
        <v>495</v>
      </c>
      <c r="AZ13" s="14">
        <f>анкеты!Q11</f>
        <v>495</v>
      </c>
      <c r="BA13" s="14">
        <f t="shared" si="25"/>
        <v>495</v>
      </c>
      <c r="BB13" s="42">
        <f t="shared" si="26"/>
        <v>100</v>
      </c>
      <c r="BC13" s="42">
        <f t="shared" si="27"/>
        <v>100</v>
      </c>
      <c r="BD13" s="42">
        <f t="shared" si="28"/>
        <v>100</v>
      </c>
      <c r="BE13" s="41">
        <f t="shared" si="29"/>
        <v>100</v>
      </c>
      <c r="BF13" s="14">
        <f t="shared" si="30"/>
        <v>92</v>
      </c>
    </row>
    <row r="14" spans="1:58">
      <c r="A14" s="14">
        <f>'бланки '!D16</f>
        <v>106</v>
      </c>
      <c r="B14" s="14" t="str">
        <f>'бланки '!C16</f>
        <v>Муниципальное автономное общеобразовательное учреждение гимназия № 2 г. Асино</v>
      </c>
      <c r="C14" s="14">
        <f>анкеты!C12</f>
        <v>496</v>
      </c>
      <c r="D14" s="14">
        <f>SUMIF('бланки '!K16:Y16,"&lt;2")</f>
        <v>14</v>
      </c>
      <c r="E14" s="14">
        <f>COUNTIF('бланки '!K16:Y16,"&lt;2")</f>
        <v>14</v>
      </c>
      <c r="F14" s="14">
        <f>SUMIF('бланки '!Z16:CM16,"&lt;2")</f>
        <v>60</v>
      </c>
      <c r="G14" s="14">
        <f>COUNTIF('бланки '!Z16:CM16,"&lt;2")</f>
        <v>60</v>
      </c>
      <c r="H14" s="14">
        <f>SUM('бланки '!CN16:CQ16)</f>
        <v>4</v>
      </c>
      <c r="I14" s="14">
        <f>анкеты!E12</f>
        <v>496</v>
      </c>
      <c r="J14" s="14">
        <f>анкеты!D12</f>
        <v>496</v>
      </c>
      <c r="K14" s="14">
        <f>анкеты!G12</f>
        <v>496</v>
      </c>
      <c r="L14" s="14">
        <f>анкеты!F12</f>
        <v>496</v>
      </c>
      <c r="M14" s="14">
        <f t="shared" si="0"/>
        <v>100</v>
      </c>
      <c r="N14" s="14">
        <f t="shared" si="1"/>
        <v>100</v>
      </c>
      <c r="O14" s="14">
        <f t="shared" si="2"/>
        <v>100</v>
      </c>
      <c r="P14" s="14">
        <f t="shared" si="3"/>
        <v>100</v>
      </c>
      <c r="Q14" s="42">
        <f t="shared" si="4"/>
        <v>100</v>
      </c>
      <c r="R14" s="42">
        <f t="shared" si="5"/>
        <v>100</v>
      </c>
      <c r="S14" s="42">
        <f t="shared" si="6"/>
        <v>100</v>
      </c>
      <c r="T14" s="41">
        <f t="shared" si="7"/>
        <v>100</v>
      </c>
      <c r="U14" s="14">
        <f>SUM('бланки '!CR16:CV16)</f>
        <v>5</v>
      </c>
      <c r="V14" s="14"/>
      <c r="W14" s="14"/>
      <c r="X14" s="14">
        <f>анкеты!H12</f>
        <v>496</v>
      </c>
      <c r="Y14" s="14">
        <f t="shared" si="8"/>
        <v>496</v>
      </c>
      <c r="Z14" s="42">
        <f t="shared" si="9"/>
        <v>100</v>
      </c>
      <c r="AA14" s="42">
        <f t="shared" si="10"/>
        <v>100</v>
      </c>
      <c r="AB14" s="42">
        <f t="shared" si="11"/>
        <v>100</v>
      </c>
      <c r="AC14" s="17">
        <f t="shared" si="12"/>
        <v>100</v>
      </c>
      <c r="AD14" s="14">
        <f>IF('бланки '!I16=1,('бланки '!CX16+'бланки '!CZ16)*3,SUM('бланки '!CW16:DA16))</f>
        <v>3</v>
      </c>
      <c r="AE14" s="14">
        <f>IF('бланки '!H16=2,SUM('бланки '!DE16:DG16)*2-1,SUM('бланки '!DB16:DG16))</f>
        <v>4</v>
      </c>
      <c r="AF14" s="14">
        <f>анкеты!J12</f>
        <v>124</v>
      </c>
      <c r="AG14" s="14">
        <f>анкеты!I12</f>
        <v>124</v>
      </c>
      <c r="AH14" s="42">
        <f t="shared" si="13"/>
        <v>60</v>
      </c>
      <c r="AI14" s="42">
        <f t="shared" si="14"/>
        <v>80</v>
      </c>
      <c r="AJ14" s="2">
        <f t="shared" si="15"/>
        <v>100</v>
      </c>
      <c r="AK14" s="17">
        <f t="shared" si="16"/>
        <v>80</v>
      </c>
      <c r="AL14" s="14">
        <f>анкеты!K12</f>
        <v>496</v>
      </c>
      <c r="AM14" s="14">
        <f t="shared" si="17"/>
        <v>496</v>
      </c>
      <c r="AN14" s="14">
        <f>анкеты!L12</f>
        <v>496</v>
      </c>
      <c r="AO14" s="14">
        <f t="shared" si="18"/>
        <v>496</v>
      </c>
      <c r="AP14" s="14">
        <f>анкеты!N12</f>
        <v>496</v>
      </c>
      <c r="AQ14" s="14">
        <f>анкеты!M12</f>
        <v>496</v>
      </c>
      <c r="AR14" s="42">
        <f t="shared" si="19"/>
        <v>100</v>
      </c>
      <c r="AS14" s="42">
        <f t="shared" si="20"/>
        <v>100</v>
      </c>
      <c r="AT14" s="42">
        <f t="shared" si="21"/>
        <v>100</v>
      </c>
      <c r="AU14" s="41">
        <f t="shared" si="22"/>
        <v>100</v>
      </c>
      <c r="AV14" s="14">
        <f>анкеты!O12</f>
        <v>496</v>
      </c>
      <c r="AW14" s="14">
        <f t="shared" si="23"/>
        <v>496</v>
      </c>
      <c r="AX14" s="14">
        <f>анкеты!P12</f>
        <v>496</v>
      </c>
      <c r="AY14" s="14">
        <f t="shared" si="24"/>
        <v>496</v>
      </c>
      <c r="AZ14" s="14">
        <f>анкеты!Q12</f>
        <v>496</v>
      </c>
      <c r="BA14" s="14">
        <f t="shared" si="25"/>
        <v>496</v>
      </c>
      <c r="BB14" s="42">
        <f t="shared" si="26"/>
        <v>100</v>
      </c>
      <c r="BC14" s="42">
        <f t="shared" si="27"/>
        <v>100</v>
      </c>
      <c r="BD14" s="42">
        <f t="shared" si="28"/>
        <v>100</v>
      </c>
      <c r="BE14" s="41">
        <f t="shared" si="29"/>
        <v>100</v>
      </c>
      <c r="BF14" s="14">
        <f t="shared" si="30"/>
        <v>96</v>
      </c>
    </row>
    <row r="15" spans="1:58">
      <c r="A15" s="14">
        <f>'бланки '!D17</f>
        <v>107</v>
      </c>
      <c r="B15" s="14" t="str">
        <f>'бланки '!C17</f>
        <v>Муниципальное автономное общеобразовательное учреждение - средняя общеобразовательная школа с. Ягодного Асиновского района Томской области</v>
      </c>
      <c r="C15" s="14">
        <f>анкеты!C13</f>
        <v>76</v>
      </c>
      <c r="D15" s="14">
        <f>SUMIF('бланки '!K17:Y17,"&lt;2")</f>
        <v>14</v>
      </c>
      <c r="E15" s="14">
        <f>COUNTIF('бланки '!K17:Y17,"&lt;2")</f>
        <v>14</v>
      </c>
      <c r="F15" s="14">
        <f>SUMIF('бланки '!Z17:CM17,"&lt;2")</f>
        <v>60</v>
      </c>
      <c r="G15" s="14">
        <f>COUNTIF('бланки '!Z17:CM17,"&lt;2")</f>
        <v>60</v>
      </c>
      <c r="H15" s="14">
        <f>SUM('бланки '!CN17:CQ17)</f>
        <v>4</v>
      </c>
      <c r="I15" s="14">
        <f>анкеты!E13</f>
        <v>76</v>
      </c>
      <c r="J15" s="14">
        <f>анкеты!D13</f>
        <v>76</v>
      </c>
      <c r="K15" s="14">
        <f>анкеты!G13</f>
        <v>76</v>
      </c>
      <c r="L15" s="14">
        <f>анкеты!F13</f>
        <v>76</v>
      </c>
      <c r="M15" s="14">
        <f t="shared" si="0"/>
        <v>100</v>
      </c>
      <c r="N15" s="14">
        <f t="shared" si="1"/>
        <v>100</v>
      </c>
      <c r="O15" s="14">
        <f t="shared" si="2"/>
        <v>100</v>
      </c>
      <c r="P15" s="14">
        <f t="shared" si="3"/>
        <v>100</v>
      </c>
      <c r="Q15" s="42">
        <f t="shared" si="4"/>
        <v>100</v>
      </c>
      <c r="R15" s="42">
        <f t="shared" si="5"/>
        <v>100</v>
      </c>
      <c r="S15" s="42">
        <f t="shared" si="6"/>
        <v>100</v>
      </c>
      <c r="T15" s="41">
        <f t="shared" si="7"/>
        <v>100</v>
      </c>
      <c r="U15" s="14">
        <f>SUM('бланки '!CR17:CV17)</f>
        <v>5</v>
      </c>
      <c r="V15" s="14"/>
      <c r="W15" s="14"/>
      <c r="X15" s="14">
        <f>анкеты!H13</f>
        <v>76</v>
      </c>
      <c r="Y15" s="14">
        <f t="shared" si="8"/>
        <v>76</v>
      </c>
      <c r="Z15" s="42">
        <f t="shared" si="9"/>
        <v>100</v>
      </c>
      <c r="AA15" s="42">
        <f t="shared" si="10"/>
        <v>100</v>
      </c>
      <c r="AB15" s="42">
        <f t="shared" si="11"/>
        <v>100</v>
      </c>
      <c r="AC15" s="17">
        <f t="shared" si="12"/>
        <v>100</v>
      </c>
      <c r="AD15" s="14">
        <f>IF('бланки '!I17=1,('бланки '!CX17+'бланки '!CZ17)*3,SUM('бланки '!CW17:DA17))</f>
        <v>5</v>
      </c>
      <c r="AE15" s="14">
        <f>IF('бланки '!H17=2,SUM('бланки '!DE17:DG17)*2-1,SUM('бланки '!DB17:DG17))</f>
        <v>4</v>
      </c>
      <c r="AF15" s="14">
        <f>анкеты!J13</f>
        <v>19</v>
      </c>
      <c r="AG15" s="14">
        <f>анкеты!I13</f>
        <v>19</v>
      </c>
      <c r="AH15" s="42">
        <f t="shared" si="13"/>
        <v>100</v>
      </c>
      <c r="AI15" s="42">
        <f t="shared" si="14"/>
        <v>80</v>
      </c>
      <c r="AJ15" s="2">
        <f t="shared" si="15"/>
        <v>100</v>
      </c>
      <c r="AK15" s="17">
        <f t="shared" si="16"/>
        <v>92</v>
      </c>
      <c r="AL15" s="14">
        <f>анкеты!K13</f>
        <v>76</v>
      </c>
      <c r="AM15" s="14">
        <f t="shared" si="17"/>
        <v>76</v>
      </c>
      <c r="AN15" s="14">
        <f>анкеты!L13</f>
        <v>76</v>
      </c>
      <c r="AO15" s="14">
        <f t="shared" si="18"/>
        <v>76</v>
      </c>
      <c r="AP15" s="14">
        <f>анкеты!N13</f>
        <v>76</v>
      </c>
      <c r="AQ15" s="14">
        <f>анкеты!M13</f>
        <v>76</v>
      </c>
      <c r="AR15" s="42">
        <f t="shared" si="19"/>
        <v>100</v>
      </c>
      <c r="AS15" s="42">
        <f t="shared" si="20"/>
        <v>100</v>
      </c>
      <c r="AT15" s="42">
        <f t="shared" si="21"/>
        <v>100</v>
      </c>
      <c r="AU15" s="41">
        <f t="shared" si="22"/>
        <v>100</v>
      </c>
      <c r="AV15" s="14">
        <f>анкеты!O13</f>
        <v>76</v>
      </c>
      <c r="AW15" s="14">
        <f t="shared" si="23"/>
        <v>76</v>
      </c>
      <c r="AX15" s="14">
        <f>анкеты!P13</f>
        <v>76</v>
      </c>
      <c r="AY15" s="14">
        <f t="shared" si="24"/>
        <v>76</v>
      </c>
      <c r="AZ15" s="14">
        <f>анкеты!Q13</f>
        <v>76</v>
      </c>
      <c r="BA15" s="14">
        <f t="shared" si="25"/>
        <v>76</v>
      </c>
      <c r="BB15" s="42">
        <f t="shared" si="26"/>
        <v>100</v>
      </c>
      <c r="BC15" s="42">
        <f t="shared" si="27"/>
        <v>100</v>
      </c>
      <c r="BD15" s="42">
        <f t="shared" si="28"/>
        <v>100</v>
      </c>
      <c r="BE15" s="41">
        <f t="shared" si="29"/>
        <v>100</v>
      </c>
      <c r="BF15" s="14">
        <f t="shared" si="30"/>
        <v>98.4</v>
      </c>
    </row>
    <row r="16" spans="1:58">
      <c r="A16" s="14">
        <f>'бланки '!D18</f>
        <v>108</v>
      </c>
      <c r="B16" s="14" t="str">
        <f>'бланки '!C18</f>
        <v>Муниципальное автономное общеобразовательное учреждение средняя общеобразовательная школа № 4 г. Асино</v>
      </c>
      <c r="C16" s="14">
        <f>анкеты!C14</f>
        <v>531</v>
      </c>
      <c r="D16" s="14">
        <f>SUMIF('бланки '!K18:Y18,"&lt;2")</f>
        <v>14</v>
      </c>
      <c r="E16" s="14">
        <f>COUNTIF('бланки '!K18:Y18,"&lt;2")</f>
        <v>14</v>
      </c>
      <c r="F16" s="14">
        <f>SUMIF('бланки '!Z18:CM18,"&lt;2")</f>
        <v>60</v>
      </c>
      <c r="G16" s="14">
        <f>COUNTIF('бланки '!Z18:CM18,"&lt;2")</f>
        <v>60</v>
      </c>
      <c r="H16" s="14">
        <f>SUM('бланки '!CN18:CQ18)</f>
        <v>4</v>
      </c>
      <c r="I16" s="14">
        <f>анкеты!E14</f>
        <v>531</v>
      </c>
      <c r="J16" s="14">
        <f>анкеты!D14</f>
        <v>531</v>
      </c>
      <c r="K16" s="14">
        <f>анкеты!G14</f>
        <v>531</v>
      </c>
      <c r="L16" s="14">
        <f>анкеты!F14</f>
        <v>531</v>
      </c>
      <c r="M16" s="14">
        <f t="shared" si="0"/>
        <v>100</v>
      </c>
      <c r="N16" s="14">
        <f t="shared" si="1"/>
        <v>100</v>
      </c>
      <c r="O16" s="14">
        <f t="shared" si="2"/>
        <v>100</v>
      </c>
      <c r="P16" s="14">
        <f t="shared" si="3"/>
        <v>100</v>
      </c>
      <c r="Q16" s="42">
        <f t="shared" si="4"/>
        <v>100</v>
      </c>
      <c r="R16" s="42">
        <f t="shared" si="5"/>
        <v>100</v>
      </c>
      <c r="S16" s="42">
        <f t="shared" si="6"/>
        <v>100</v>
      </c>
      <c r="T16" s="41">
        <f t="shared" si="7"/>
        <v>100</v>
      </c>
      <c r="U16" s="14">
        <f>SUM('бланки '!CR18:CV18)</f>
        <v>5</v>
      </c>
      <c r="V16" s="14"/>
      <c r="W16" s="14"/>
      <c r="X16" s="14">
        <f>анкеты!H14</f>
        <v>531</v>
      </c>
      <c r="Y16" s="14">
        <f t="shared" si="8"/>
        <v>531</v>
      </c>
      <c r="Z16" s="42">
        <f t="shared" si="9"/>
        <v>100</v>
      </c>
      <c r="AA16" s="42">
        <f t="shared" si="10"/>
        <v>100</v>
      </c>
      <c r="AB16" s="42">
        <f t="shared" si="11"/>
        <v>100</v>
      </c>
      <c r="AC16" s="17">
        <f t="shared" si="12"/>
        <v>100</v>
      </c>
      <c r="AD16" s="14">
        <f>IF('бланки '!I18=1,('бланки '!CX18+'бланки '!CZ18)*3,SUM('бланки '!CW18:DA18))</f>
        <v>5</v>
      </c>
      <c r="AE16" s="14">
        <f>IF('бланки '!H18=2,SUM('бланки '!DE18:DG18)*2-1,SUM('бланки '!DB18:DG18))</f>
        <v>5</v>
      </c>
      <c r="AF16" s="14">
        <f>анкеты!J14</f>
        <v>133</v>
      </c>
      <c r="AG16" s="14">
        <f>анкеты!I14</f>
        <v>133</v>
      </c>
      <c r="AH16" s="42">
        <f t="shared" si="13"/>
        <v>100</v>
      </c>
      <c r="AI16" s="42">
        <f t="shared" si="14"/>
        <v>100</v>
      </c>
      <c r="AJ16" s="2">
        <f t="shared" si="15"/>
        <v>100</v>
      </c>
      <c r="AK16" s="17">
        <f t="shared" si="16"/>
        <v>100</v>
      </c>
      <c r="AL16" s="14">
        <f>анкеты!K14</f>
        <v>531</v>
      </c>
      <c r="AM16" s="14">
        <f t="shared" si="17"/>
        <v>531</v>
      </c>
      <c r="AN16" s="14">
        <f>анкеты!L14</f>
        <v>531</v>
      </c>
      <c r="AO16" s="14">
        <f t="shared" si="18"/>
        <v>531</v>
      </c>
      <c r="AP16" s="14">
        <f>анкеты!N14</f>
        <v>531</v>
      </c>
      <c r="AQ16" s="14">
        <f>анкеты!M14</f>
        <v>531</v>
      </c>
      <c r="AR16" s="42">
        <f t="shared" si="19"/>
        <v>100</v>
      </c>
      <c r="AS16" s="42">
        <f t="shared" si="20"/>
        <v>100</v>
      </c>
      <c r="AT16" s="42">
        <f t="shared" si="21"/>
        <v>100</v>
      </c>
      <c r="AU16" s="41">
        <f t="shared" si="22"/>
        <v>100</v>
      </c>
      <c r="AV16" s="14">
        <f>анкеты!O14</f>
        <v>531</v>
      </c>
      <c r="AW16" s="14">
        <f t="shared" si="23"/>
        <v>531</v>
      </c>
      <c r="AX16" s="14">
        <f>анкеты!P14</f>
        <v>531</v>
      </c>
      <c r="AY16" s="14">
        <f t="shared" si="24"/>
        <v>531</v>
      </c>
      <c r="AZ16" s="14">
        <f>анкеты!Q14</f>
        <v>531</v>
      </c>
      <c r="BA16" s="14">
        <f t="shared" si="25"/>
        <v>531</v>
      </c>
      <c r="BB16" s="42">
        <f t="shared" si="26"/>
        <v>100</v>
      </c>
      <c r="BC16" s="42">
        <f t="shared" si="27"/>
        <v>100</v>
      </c>
      <c r="BD16" s="42">
        <f t="shared" si="28"/>
        <v>100</v>
      </c>
      <c r="BE16" s="41">
        <f t="shared" si="29"/>
        <v>100</v>
      </c>
      <c r="BF16" s="14">
        <f t="shared" si="30"/>
        <v>100</v>
      </c>
    </row>
  </sheetData>
  <sortState ref="A3:AQ9">
    <sortCondition ref="A3:A9"/>
  </sortState>
  <mergeCells count="48">
    <mergeCell ref="BE1:BE3"/>
    <mergeCell ref="BF2:BF3"/>
    <mergeCell ref="AC1:AC3"/>
    <mergeCell ref="AK1:AK3"/>
    <mergeCell ref="AD2:AD3"/>
    <mergeCell ref="AE2:AE3"/>
    <mergeCell ref="AF2:AG2"/>
    <mergeCell ref="AH2:AH3"/>
    <mergeCell ref="AI2:AI3"/>
    <mergeCell ref="AJ2:AJ3"/>
    <mergeCell ref="AD1:AJ1"/>
    <mergeCell ref="AL1:AT1"/>
    <mergeCell ref="AV1:BD1"/>
    <mergeCell ref="AR2:AR3"/>
    <mergeCell ref="AS2:AS3"/>
    <mergeCell ref="AT2:AT3"/>
    <mergeCell ref="A1:A3"/>
    <mergeCell ref="B1:B3"/>
    <mergeCell ref="C1:C3"/>
    <mergeCell ref="D2:D3"/>
    <mergeCell ref="F2:F3"/>
    <mergeCell ref="E2:E3"/>
    <mergeCell ref="BC2:BC3"/>
    <mergeCell ref="BD2:BD3"/>
    <mergeCell ref="AU1:AU3"/>
    <mergeCell ref="U2:U3"/>
    <mergeCell ref="X2:Y2"/>
    <mergeCell ref="Z2:Z3"/>
    <mergeCell ref="U1:AB1"/>
    <mergeCell ref="AB2:AB3"/>
    <mergeCell ref="BB2:BB3"/>
    <mergeCell ref="AV2:AW2"/>
    <mergeCell ref="AX2:AY2"/>
    <mergeCell ref="AZ2:BA2"/>
    <mergeCell ref="AL2:AM2"/>
    <mergeCell ref="AN2:AO2"/>
    <mergeCell ref="AP2:AQ2"/>
    <mergeCell ref="T1:T3"/>
    <mergeCell ref="V2:W2"/>
    <mergeCell ref="AA2:AA3"/>
    <mergeCell ref="G2:G3"/>
    <mergeCell ref="H2:H3"/>
    <mergeCell ref="D1:S1"/>
    <mergeCell ref="S2:S3"/>
    <mergeCell ref="I2:J2"/>
    <mergeCell ref="K2:L2"/>
    <mergeCell ref="Q2:Q3"/>
    <mergeCell ref="R2:R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V14"/>
  <sheetViews>
    <sheetView workbookViewId="0">
      <selection activeCell="A15" sqref="A15:XFD559"/>
    </sheetView>
  </sheetViews>
  <sheetFormatPr defaultColWidth="9.140625" defaultRowHeight="15"/>
  <cols>
    <col min="1" max="1" width="9.140625" style="24"/>
    <col min="2" max="2" width="127.7109375" style="24" customWidth="1"/>
    <col min="3" max="3" width="11.7109375" style="24" bestFit="1" customWidth="1"/>
    <col min="4" max="6" width="9.42578125" style="24" bestFit="1" customWidth="1"/>
    <col min="7" max="16384" width="9.140625" style="24"/>
  </cols>
  <sheetData>
    <row r="1" spans="1:22">
      <c r="A1" s="27"/>
      <c r="B1" s="27"/>
      <c r="C1" s="27" t="s">
        <v>368</v>
      </c>
      <c r="D1" s="27" t="s">
        <v>369</v>
      </c>
      <c r="E1" s="27" t="s">
        <v>365</v>
      </c>
      <c r="F1" s="27" t="s">
        <v>366</v>
      </c>
      <c r="G1" s="27" t="s">
        <v>367</v>
      </c>
      <c r="H1" s="27" t="s">
        <v>370</v>
      </c>
      <c r="I1" s="27" t="s">
        <v>371</v>
      </c>
      <c r="J1" s="27" t="s">
        <v>372</v>
      </c>
      <c r="K1" s="27" t="s">
        <v>373</v>
      </c>
      <c r="L1" s="27" t="s">
        <v>374</v>
      </c>
      <c r="M1" s="27" t="s">
        <v>375</v>
      </c>
      <c r="N1" s="27" t="s">
        <v>376</v>
      </c>
      <c r="O1" s="27" t="s">
        <v>377</v>
      </c>
      <c r="P1" s="27" t="s">
        <v>378</v>
      </c>
      <c r="Q1" s="27" t="s">
        <v>379</v>
      </c>
      <c r="R1" s="27" t="s">
        <v>380</v>
      </c>
      <c r="S1" s="27" t="s">
        <v>381</v>
      </c>
      <c r="T1" s="27" t="s">
        <v>382</v>
      </c>
      <c r="U1" s="27" t="s">
        <v>383</v>
      </c>
      <c r="V1" s="27" t="s">
        <v>42</v>
      </c>
    </row>
    <row r="2" spans="1:22">
      <c r="A2" s="26">
        <f>'бланки '!D6</f>
        <v>96</v>
      </c>
      <c r="B2" s="26" t="str">
        <f>'Рейтинговая таблица организаций'!B4</f>
        <v>Муниципальное бюджетное общеобразовательное учреждение вечерняя (сменная) общеобразовательная школа № 9 г. Асино</v>
      </c>
      <c r="C2" s="25">
        <f>'Рейтинговая таблица организаций'!Q4</f>
        <v>100</v>
      </c>
      <c r="D2" s="25">
        <f>'Рейтинговая таблица организаций'!R4</f>
        <v>100</v>
      </c>
      <c r="E2" s="25">
        <f>'Рейтинговая таблица организаций'!S4</f>
        <v>100</v>
      </c>
      <c r="F2" s="28">
        <f>'Рейтинговая таблица организаций'!T4</f>
        <v>100</v>
      </c>
      <c r="G2" s="25">
        <f>'Рейтинговая таблица организаций'!Z4</f>
        <v>100</v>
      </c>
      <c r="H2" s="25">
        <f>'Рейтинговая таблица организаций'!AB4</f>
        <v>100</v>
      </c>
      <c r="I2" s="28">
        <f>'Рейтинговая таблица организаций'!AC4</f>
        <v>100</v>
      </c>
      <c r="J2" s="25">
        <f>'Рейтинговая таблица организаций'!AH4</f>
        <v>20</v>
      </c>
      <c r="K2" s="72">
        <f>'Рейтинговая таблица организаций'!AI4</f>
        <v>40</v>
      </c>
      <c r="L2" s="72">
        <f>'Рейтинговая таблица организаций'!AJ4</f>
        <v>100</v>
      </c>
      <c r="M2" s="28">
        <f>'Рейтинговая таблица организаций'!AK4</f>
        <v>52</v>
      </c>
      <c r="N2" s="25">
        <f>'Рейтинговая таблица организаций'!AR4</f>
        <v>100</v>
      </c>
      <c r="O2" s="25">
        <f>'Рейтинговая таблица организаций'!AS4</f>
        <v>100</v>
      </c>
      <c r="P2" s="25">
        <f>'Рейтинговая таблица организаций'!AT4</f>
        <v>100</v>
      </c>
      <c r="Q2" s="28">
        <f>'Рейтинговая таблица организаций'!AU4</f>
        <v>100</v>
      </c>
      <c r="R2" s="25">
        <f>'Рейтинговая таблица организаций'!BB4</f>
        <v>100</v>
      </c>
      <c r="S2" s="25">
        <f>'Рейтинговая таблица организаций'!BC4</f>
        <v>100</v>
      </c>
      <c r="T2" s="25">
        <f>'Рейтинговая таблица организаций'!BD4</f>
        <v>100</v>
      </c>
      <c r="U2" s="28">
        <f>'Рейтинговая таблица организаций'!BE4</f>
        <v>100</v>
      </c>
      <c r="V2" s="29">
        <f>'Рейтинговая таблица организаций'!BF4</f>
        <v>90.4</v>
      </c>
    </row>
    <row r="3" spans="1:22">
      <c r="A3" s="26">
        <f>'бланки '!D7</f>
        <v>97</v>
      </c>
      <c r="B3" s="26" t="str">
        <f>'Рейтинговая таблица организаций'!B5</f>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C3" s="25">
        <f>'Рейтинговая таблица организаций'!Q5</f>
        <v>100</v>
      </c>
      <c r="D3" s="25">
        <f>'Рейтинговая таблица организаций'!R5</f>
        <v>100</v>
      </c>
      <c r="E3" s="25">
        <f>'Рейтинговая таблица организаций'!S5</f>
        <v>100</v>
      </c>
      <c r="F3" s="28">
        <f>'Рейтинговая таблица организаций'!T5</f>
        <v>100</v>
      </c>
      <c r="G3" s="25">
        <f>'Рейтинговая таблица организаций'!Z5</f>
        <v>100</v>
      </c>
      <c r="H3" s="25">
        <f>'Рейтинговая таблица организаций'!AB5</f>
        <v>100</v>
      </c>
      <c r="I3" s="28">
        <f>'Рейтинговая таблица организаций'!AC5</f>
        <v>100</v>
      </c>
      <c r="J3" s="25">
        <f>'Рейтинговая таблица организаций'!AH5</f>
        <v>100</v>
      </c>
      <c r="K3" s="72">
        <f>'Рейтинговая таблица организаций'!AI5</f>
        <v>100</v>
      </c>
      <c r="L3" s="72">
        <f>'Рейтинговая таблица организаций'!AJ5</f>
        <v>100</v>
      </c>
      <c r="M3" s="28">
        <f>'Рейтинговая таблица организаций'!AK5</f>
        <v>100</v>
      </c>
      <c r="N3" s="25">
        <f>'Рейтинговая таблица организаций'!AR5</f>
        <v>100</v>
      </c>
      <c r="O3" s="25">
        <f>'Рейтинговая таблица организаций'!AS5</f>
        <v>100</v>
      </c>
      <c r="P3" s="25">
        <f>'Рейтинговая таблица организаций'!AT5</f>
        <v>100</v>
      </c>
      <c r="Q3" s="28">
        <f>'Рейтинговая таблица организаций'!AU5</f>
        <v>100</v>
      </c>
      <c r="R3" s="25">
        <f>'Рейтинговая таблица организаций'!BB5</f>
        <v>100</v>
      </c>
      <c r="S3" s="25">
        <f>'Рейтинговая таблица организаций'!BC5</f>
        <v>100</v>
      </c>
      <c r="T3" s="25">
        <f>'Рейтинговая таблица организаций'!BD5</f>
        <v>100</v>
      </c>
      <c r="U3" s="28">
        <f>'Рейтинговая таблица организаций'!BE5</f>
        <v>100</v>
      </c>
      <c r="V3" s="29">
        <f>'Рейтинговая таблица организаций'!BF5</f>
        <v>100</v>
      </c>
    </row>
    <row r="4" spans="1:22">
      <c r="A4" s="26">
        <f>'бланки '!D8</f>
        <v>98</v>
      </c>
      <c r="B4" s="26" t="str">
        <f>'Рейтинговая таблица организаций'!B6</f>
        <v>Муниципальное автономное общеобразовательное учреждение - средняя общеобразовательная школа с. Батурино Асиновского района Томской области</v>
      </c>
      <c r="C4" s="25">
        <f>'Рейтинговая таблица организаций'!Q6</f>
        <v>100</v>
      </c>
      <c r="D4" s="25">
        <f>'Рейтинговая таблица организаций'!R6</f>
        <v>100</v>
      </c>
      <c r="E4" s="25">
        <f>'Рейтинговая таблица организаций'!S6</f>
        <v>100</v>
      </c>
      <c r="F4" s="28">
        <f>'Рейтинговая таблица организаций'!T6</f>
        <v>100</v>
      </c>
      <c r="G4" s="25">
        <f>'Рейтинговая таблица организаций'!Z6</f>
        <v>100</v>
      </c>
      <c r="H4" s="25">
        <f>'Рейтинговая таблица организаций'!AB6</f>
        <v>100</v>
      </c>
      <c r="I4" s="28">
        <f>'Рейтинговая таблица организаций'!AC6</f>
        <v>100</v>
      </c>
      <c r="J4" s="25">
        <f>'Рейтинговая таблица организаций'!AH6</f>
        <v>100</v>
      </c>
      <c r="K4" s="72">
        <f>'Рейтинговая таблица организаций'!AI6</f>
        <v>80</v>
      </c>
      <c r="L4" s="72">
        <f>'Рейтинговая таблица организаций'!AJ6</f>
        <v>100</v>
      </c>
      <c r="M4" s="28">
        <f>'Рейтинговая таблица организаций'!AK6</f>
        <v>92</v>
      </c>
      <c r="N4" s="25">
        <f>'Рейтинговая таблица организаций'!AR6</f>
        <v>100</v>
      </c>
      <c r="O4" s="25">
        <f>'Рейтинговая таблица организаций'!AS6</f>
        <v>100</v>
      </c>
      <c r="P4" s="25">
        <f>'Рейтинговая таблица организаций'!AT6</f>
        <v>100</v>
      </c>
      <c r="Q4" s="28">
        <f>'Рейтинговая таблица организаций'!AU6</f>
        <v>100</v>
      </c>
      <c r="R4" s="25">
        <f>'Рейтинговая таблица организаций'!BB6</f>
        <v>100</v>
      </c>
      <c r="S4" s="25">
        <f>'Рейтинговая таблица организаций'!BC6</f>
        <v>100</v>
      </c>
      <c r="T4" s="25">
        <f>'Рейтинговая таблица организаций'!BD6</f>
        <v>100</v>
      </c>
      <c r="U4" s="28">
        <f>'Рейтинговая таблица организаций'!BE6</f>
        <v>100</v>
      </c>
      <c r="V4" s="29">
        <f>'Рейтинговая таблица организаций'!BF6</f>
        <v>98.4</v>
      </c>
    </row>
    <row r="5" spans="1:22">
      <c r="A5" s="26">
        <f>'бланки '!D9</f>
        <v>99</v>
      </c>
      <c r="B5" s="26" t="str">
        <f>'Рейтинговая таблица организаций'!B7</f>
        <v>Муниципальное автономное общеобразовательное учреждение «Средняя общеобразовательная школа с.Ново-Кусково Асиновского района Томской области»</v>
      </c>
      <c r="C5" s="25">
        <f>'Рейтинговая таблица организаций'!Q7</f>
        <v>100</v>
      </c>
      <c r="D5" s="25">
        <f>'Рейтинговая таблица организаций'!R7</f>
        <v>100</v>
      </c>
      <c r="E5" s="25">
        <f>'Рейтинговая таблица организаций'!S7</f>
        <v>100</v>
      </c>
      <c r="F5" s="28">
        <f>'Рейтинговая таблица организаций'!T7</f>
        <v>100</v>
      </c>
      <c r="G5" s="25">
        <f>'Рейтинговая таблица организаций'!Z7</f>
        <v>100</v>
      </c>
      <c r="H5" s="25">
        <f>'Рейтинговая таблица организаций'!AB7</f>
        <v>100</v>
      </c>
      <c r="I5" s="28">
        <f>'Рейтинговая таблица организаций'!AC7</f>
        <v>100</v>
      </c>
      <c r="J5" s="25">
        <f>'Рейтинговая таблица организаций'!AH7</f>
        <v>100</v>
      </c>
      <c r="K5" s="72">
        <f>'Рейтинговая таблица организаций'!AI7</f>
        <v>80</v>
      </c>
      <c r="L5" s="72">
        <f>'Рейтинговая таблица организаций'!AJ7</f>
        <v>100</v>
      </c>
      <c r="M5" s="28">
        <f>'Рейтинговая таблица организаций'!AK7</f>
        <v>92</v>
      </c>
      <c r="N5" s="25">
        <f>'Рейтинговая таблица организаций'!AR7</f>
        <v>100</v>
      </c>
      <c r="O5" s="25">
        <f>'Рейтинговая таблица организаций'!AS7</f>
        <v>100</v>
      </c>
      <c r="P5" s="25">
        <f>'Рейтинговая таблица организаций'!AT7</f>
        <v>100</v>
      </c>
      <c r="Q5" s="28">
        <f>'Рейтинговая таблица организаций'!AU7</f>
        <v>100</v>
      </c>
      <c r="R5" s="25">
        <f>'Рейтинговая таблица организаций'!BB7</f>
        <v>100</v>
      </c>
      <c r="S5" s="25">
        <f>'Рейтинговая таблица организаций'!BC7</f>
        <v>100</v>
      </c>
      <c r="T5" s="25">
        <f>'Рейтинговая таблица организаций'!BD7</f>
        <v>100</v>
      </c>
      <c r="U5" s="28">
        <f>'Рейтинговая таблица организаций'!BE7</f>
        <v>100</v>
      </c>
      <c r="V5" s="29">
        <f>'Рейтинговая таблица организаций'!BF7</f>
        <v>98.4</v>
      </c>
    </row>
    <row r="6" spans="1:22">
      <c r="A6" s="26">
        <f>'бланки '!D10</f>
        <v>100</v>
      </c>
      <c r="B6" s="26" t="str">
        <f>'Рейтинговая таблица организаций'!B8</f>
        <v>Муниципальное автономное общеобразовательное учреждение-основная общеобразовательная школа с.Больше-Дорохово Асиновского района Томской области</v>
      </c>
      <c r="C6" s="25">
        <f>'Рейтинговая таблица организаций'!Q8</f>
        <v>100</v>
      </c>
      <c r="D6" s="25">
        <f>'Рейтинговая таблица организаций'!R8</f>
        <v>100</v>
      </c>
      <c r="E6" s="25">
        <f>'Рейтинговая таблица организаций'!S8</f>
        <v>100</v>
      </c>
      <c r="F6" s="28">
        <f>'Рейтинговая таблица организаций'!T8</f>
        <v>100</v>
      </c>
      <c r="G6" s="25">
        <f>'Рейтинговая таблица организаций'!Z8</f>
        <v>100</v>
      </c>
      <c r="H6" s="25">
        <f>'Рейтинговая таблица организаций'!AB8</f>
        <v>100</v>
      </c>
      <c r="I6" s="28">
        <f>'Рейтинговая таблица организаций'!AC8</f>
        <v>100</v>
      </c>
      <c r="J6" s="25">
        <f>'Рейтинговая таблица организаций'!AH8</f>
        <v>60</v>
      </c>
      <c r="K6" s="72">
        <f>'Рейтинговая таблица организаций'!AI8</f>
        <v>40</v>
      </c>
      <c r="L6" s="72">
        <f>'Рейтинговая таблица организаций'!AJ8</f>
        <v>100</v>
      </c>
      <c r="M6" s="28">
        <f>'Рейтинговая таблица организаций'!AK8</f>
        <v>64</v>
      </c>
      <c r="N6" s="25">
        <f>'Рейтинговая таблица организаций'!AR8</f>
        <v>100</v>
      </c>
      <c r="O6" s="25">
        <f>'Рейтинговая таблица организаций'!AS8</f>
        <v>100</v>
      </c>
      <c r="P6" s="25">
        <f>'Рейтинговая таблица организаций'!AT8</f>
        <v>100</v>
      </c>
      <c r="Q6" s="28">
        <f>'Рейтинговая таблица организаций'!AU8</f>
        <v>100</v>
      </c>
      <c r="R6" s="25">
        <f>'Рейтинговая таблица организаций'!BB8</f>
        <v>100</v>
      </c>
      <c r="S6" s="25">
        <f>'Рейтинговая таблица организаций'!BC8</f>
        <v>100</v>
      </c>
      <c r="T6" s="25">
        <f>'Рейтинговая таблица организаций'!BD8</f>
        <v>100</v>
      </c>
      <c r="U6" s="28">
        <f>'Рейтинговая таблица организаций'!BE8</f>
        <v>100</v>
      </c>
      <c r="V6" s="29">
        <f>'Рейтинговая таблица организаций'!BF8</f>
        <v>92.8</v>
      </c>
    </row>
    <row r="7" spans="1:22">
      <c r="A7" s="26">
        <f>'бланки '!D11</f>
        <v>101</v>
      </c>
      <c r="B7" s="26" t="str">
        <f>'Рейтинговая таблица организаций'!B9</f>
        <v>Муниципальное автономное общеобразовательное учреждение – средняя общеобразовательная школа с. Минаевки Асиновского района Томской области</v>
      </c>
      <c r="C7" s="25">
        <f>'Рейтинговая таблица организаций'!Q9</f>
        <v>100</v>
      </c>
      <c r="D7" s="25">
        <f>'Рейтинговая таблица организаций'!R9</f>
        <v>100</v>
      </c>
      <c r="E7" s="25">
        <f>'Рейтинговая таблица организаций'!S9</f>
        <v>100</v>
      </c>
      <c r="F7" s="28">
        <f>'Рейтинговая таблица организаций'!T9</f>
        <v>100</v>
      </c>
      <c r="G7" s="25">
        <f>'Рейтинговая таблица организаций'!Z9</f>
        <v>100</v>
      </c>
      <c r="H7" s="25">
        <f>'Рейтинговая таблица организаций'!AB9</f>
        <v>100</v>
      </c>
      <c r="I7" s="28">
        <f>'Рейтинговая таблица организаций'!AC9</f>
        <v>100</v>
      </c>
      <c r="J7" s="25">
        <f>'Рейтинговая таблица организаций'!AH9</f>
        <v>80</v>
      </c>
      <c r="K7" s="72">
        <f>'Рейтинговая таблица организаций'!AI9</f>
        <v>60</v>
      </c>
      <c r="L7" s="72">
        <f>'Рейтинговая таблица организаций'!AJ9</f>
        <v>100</v>
      </c>
      <c r="M7" s="28">
        <f>'Рейтинговая таблица организаций'!AK9</f>
        <v>78</v>
      </c>
      <c r="N7" s="25">
        <f>'Рейтинговая таблица организаций'!AR9</f>
        <v>100</v>
      </c>
      <c r="O7" s="25">
        <f>'Рейтинговая таблица организаций'!AS9</f>
        <v>100</v>
      </c>
      <c r="P7" s="25">
        <f>'Рейтинговая таблица организаций'!AT9</f>
        <v>100</v>
      </c>
      <c r="Q7" s="28">
        <f>'Рейтинговая таблица организаций'!AU9</f>
        <v>100</v>
      </c>
      <c r="R7" s="25">
        <f>'Рейтинговая таблица организаций'!BB9</f>
        <v>100</v>
      </c>
      <c r="S7" s="25">
        <f>'Рейтинговая таблица организаций'!BC9</f>
        <v>100</v>
      </c>
      <c r="T7" s="25">
        <f>'Рейтинговая таблица организаций'!BD9</f>
        <v>100</v>
      </c>
      <c r="U7" s="28">
        <f>'Рейтинговая таблица организаций'!BE9</f>
        <v>100</v>
      </c>
      <c r="V7" s="29">
        <f>'Рейтинговая таблица организаций'!BF9</f>
        <v>95.6</v>
      </c>
    </row>
    <row r="8" spans="1:22">
      <c r="A8" s="26">
        <f>'бланки '!D12</f>
        <v>102</v>
      </c>
      <c r="B8" s="26" t="str">
        <f>'Рейтинговая таблица организаций'!B10</f>
        <v>Муниципальное автономное общеобразовательное учреждение - средняя общеобразовательная школа с. Новиковка Асиновского района Томской области</v>
      </c>
      <c r="C8" s="25">
        <f>'Рейтинговая таблица организаций'!Q10</f>
        <v>100</v>
      </c>
      <c r="D8" s="25">
        <f>'Рейтинговая таблица организаций'!R10</f>
        <v>100</v>
      </c>
      <c r="E8" s="25">
        <f>'Рейтинговая таблица организаций'!S10</f>
        <v>100</v>
      </c>
      <c r="F8" s="28">
        <f>'Рейтинговая таблица организаций'!T10</f>
        <v>100</v>
      </c>
      <c r="G8" s="25">
        <f>'Рейтинговая таблица организаций'!Z10</f>
        <v>100</v>
      </c>
      <c r="H8" s="25">
        <f>'Рейтинговая таблица организаций'!AB10</f>
        <v>100</v>
      </c>
      <c r="I8" s="28">
        <f>'Рейтинговая таблица организаций'!AC10</f>
        <v>100</v>
      </c>
      <c r="J8" s="25">
        <f>'Рейтинговая таблица организаций'!AH10</f>
        <v>40</v>
      </c>
      <c r="K8" s="72">
        <f>'Рейтинговая таблица организаций'!AI10</f>
        <v>60</v>
      </c>
      <c r="L8" s="72">
        <f>'Рейтинговая таблица организаций'!AJ10</f>
        <v>100</v>
      </c>
      <c r="M8" s="28">
        <f>'Рейтинговая таблица организаций'!AK10</f>
        <v>66</v>
      </c>
      <c r="N8" s="25">
        <f>'Рейтинговая таблица организаций'!AR10</f>
        <v>100</v>
      </c>
      <c r="O8" s="25">
        <f>'Рейтинговая таблица организаций'!AS10</f>
        <v>100</v>
      </c>
      <c r="P8" s="25">
        <f>'Рейтинговая таблица организаций'!AT10</f>
        <v>100</v>
      </c>
      <c r="Q8" s="28">
        <f>'Рейтинговая таблица организаций'!AU10</f>
        <v>100</v>
      </c>
      <c r="R8" s="25">
        <f>'Рейтинговая таблица организаций'!BB10</f>
        <v>100</v>
      </c>
      <c r="S8" s="25">
        <f>'Рейтинговая таблица организаций'!BC10</f>
        <v>100</v>
      </c>
      <c r="T8" s="25">
        <f>'Рейтинговая таблица организаций'!BD10</f>
        <v>100</v>
      </c>
      <c r="U8" s="28">
        <f>'Рейтинговая таблица организаций'!BE10</f>
        <v>100</v>
      </c>
      <c r="V8" s="29">
        <f>'Рейтинговая таблица организаций'!BF10</f>
        <v>93.2</v>
      </c>
    </row>
    <row r="9" spans="1:22">
      <c r="A9" s="26">
        <f>'бланки '!D13</f>
        <v>103</v>
      </c>
      <c r="B9" s="26" t="str">
        <f>'Рейтинговая таблица организаций'!B11</f>
        <v>Муниципальное автономное общеобразовательное учреждение «Общеобразовательная школа № 5 г. Асино»</v>
      </c>
      <c r="C9" s="25">
        <f>'Рейтинговая таблица организаций'!Q11</f>
        <v>100</v>
      </c>
      <c r="D9" s="25">
        <f>'Рейтинговая таблица организаций'!R11</f>
        <v>100</v>
      </c>
      <c r="E9" s="25">
        <f>'Рейтинговая таблица организаций'!S11</f>
        <v>100</v>
      </c>
      <c r="F9" s="28">
        <f>'Рейтинговая таблица организаций'!T11</f>
        <v>100</v>
      </c>
      <c r="G9" s="25">
        <f>'Рейтинговая таблица организаций'!Z11</f>
        <v>100</v>
      </c>
      <c r="H9" s="25">
        <f>'Рейтинговая таблица организаций'!AB11</f>
        <v>100</v>
      </c>
      <c r="I9" s="28">
        <f>'Рейтинговая таблица организаций'!AC11</f>
        <v>100</v>
      </c>
      <c r="J9" s="25">
        <f>'Рейтинговая таблица организаций'!AH11</f>
        <v>20</v>
      </c>
      <c r="K9" s="72">
        <f>'Рейтинговая таблица организаций'!AI11</f>
        <v>80</v>
      </c>
      <c r="L9" s="72">
        <f>'Рейтинговая таблица организаций'!AJ11</f>
        <v>100</v>
      </c>
      <c r="M9" s="28">
        <f>'Рейтинговая таблица организаций'!AK11</f>
        <v>68</v>
      </c>
      <c r="N9" s="25">
        <f>'Рейтинговая таблица организаций'!AR11</f>
        <v>100</v>
      </c>
      <c r="O9" s="25">
        <f>'Рейтинговая таблица организаций'!AS11</f>
        <v>100</v>
      </c>
      <c r="P9" s="25">
        <f>'Рейтинговая таблица организаций'!AT11</f>
        <v>100</v>
      </c>
      <c r="Q9" s="28">
        <f>'Рейтинговая таблица организаций'!AU11</f>
        <v>100</v>
      </c>
      <c r="R9" s="25">
        <f>'Рейтинговая таблица организаций'!BB11</f>
        <v>100</v>
      </c>
      <c r="S9" s="25">
        <f>'Рейтинговая таблица организаций'!BC11</f>
        <v>100</v>
      </c>
      <c r="T9" s="25">
        <f>'Рейтинговая таблица организаций'!BD11</f>
        <v>100</v>
      </c>
      <c r="U9" s="28">
        <f>'Рейтинговая таблица организаций'!BE11</f>
        <v>100</v>
      </c>
      <c r="V9" s="29">
        <f>'Рейтинговая таблица организаций'!BF11</f>
        <v>93.6</v>
      </c>
    </row>
    <row r="10" spans="1:22">
      <c r="A10" s="26">
        <f>'бланки '!D14</f>
        <v>104</v>
      </c>
      <c r="B10" s="26" t="str">
        <f>'Рейтинговая таблица организаций'!B12</f>
        <v>Муниципальное автономное общеобразовательное учреждение - средняя общеобразовательная школа с. Новониколавки Асиновского района Томской области</v>
      </c>
      <c r="C10" s="25">
        <f>'Рейтинговая таблица организаций'!Q12</f>
        <v>100</v>
      </c>
      <c r="D10" s="25">
        <f>'Рейтинговая таблица организаций'!R12</f>
        <v>100</v>
      </c>
      <c r="E10" s="25">
        <f>'Рейтинговая таблица организаций'!S12</f>
        <v>100</v>
      </c>
      <c r="F10" s="28">
        <f>'Рейтинговая таблица организаций'!T12</f>
        <v>100</v>
      </c>
      <c r="G10" s="25">
        <f>'Рейтинговая таблица организаций'!Z12</f>
        <v>100</v>
      </c>
      <c r="H10" s="25">
        <f>'Рейтинговая таблица организаций'!AB12</f>
        <v>100</v>
      </c>
      <c r="I10" s="28">
        <f>'Рейтинговая таблица организаций'!AC12</f>
        <v>100</v>
      </c>
      <c r="J10" s="25">
        <f>'Рейтинговая таблица организаций'!AH12</f>
        <v>80</v>
      </c>
      <c r="K10" s="72">
        <f>'Рейтинговая таблица организаций'!AI12</f>
        <v>80</v>
      </c>
      <c r="L10" s="72">
        <f>'Рейтинговая таблица организаций'!AJ12</f>
        <v>100</v>
      </c>
      <c r="M10" s="28">
        <f>'Рейтинговая таблица организаций'!AK12</f>
        <v>86</v>
      </c>
      <c r="N10" s="25">
        <f>'Рейтинговая таблица организаций'!AR12</f>
        <v>100</v>
      </c>
      <c r="O10" s="25">
        <f>'Рейтинговая таблица организаций'!AS12</f>
        <v>100</v>
      </c>
      <c r="P10" s="25">
        <f>'Рейтинговая таблица организаций'!AT12</f>
        <v>100</v>
      </c>
      <c r="Q10" s="28">
        <f>'Рейтинговая таблица организаций'!AU12</f>
        <v>100</v>
      </c>
      <c r="R10" s="25">
        <f>'Рейтинговая таблица организаций'!BB12</f>
        <v>100</v>
      </c>
      <c r="S10" s="25">
        <f>'Рейтинговая таблица организаций'!BC12</f>
        <v>100</v>
      </c>
      <c r="T10" s="25">
        <f>'Рейтинговая таблица организаций'!BD12</f>
        <v>100</v>
      </c>
      <c r="U10" s="28">
        <f>'Рейтинговая таблица организаций'!BE12</f>
        <v>100</v>
      </c>
      <c r="V10" s="29">
        <f>'Рейтинговая таблица организаций'!BF12</f>
        <v>97.2</v>
      </c>
    </row>
    <row r="11" spans="1:22">
      <c r="A11" s="26">
        <f>'бланки '!D15</f>
        <v>105</v>
      </c>
      <c r="B11" s="26" t="str">
        <f>'Рейтинговая таблица организаций'!B13</f>
        <v>Муниципальное автономное общеобразовательное учреждение средняя общеобразовательная школа № 1 г. Асино</v>
      </c>
      <c r="C11" s="25">
        <f>'Рейтинговая таблица организаций'!Q13</f>
        <v>100</v>
      </c>
      <c r="D11" s="25">
        <f>'Рейтинговая таблица организаций'!R13</f>
        <v>100</v>
      </c>
      <c r="E11" s="25">
        <f>'Рейтинговая таблица организаций'!S13</f>
        <v>100</v>
      </c>
      <c r="F11" s="28">
        <f>'Рейтинговая таблица организаций'!T13</f>
        <v>100</v>
      </c>
      <c r="G11" s="25">
        <f>'Рейтинговая таблица организаций'!Z13</f>
        <v>100</v>
      </c>
      <c r="H11" s="25">
        <f>'Рейтинговая таблица организаций'!AB13</f>
        <v>100</v>
      </c>
      <c r="I11" s="28">
        <f>'Рейтинговая таблица организаций'!AC13</f>
        <v>100</v>
      </c>
      <c r="J11" s="25">
        <f>'Рейтинговая таблица организаций'!AH13</f>
        <v>20</v>
      </c>
      <c r="K11" s="72">
        <f>'Рейтинговая таблица организаций'!AI13</f>
        <v>60</v>
      </c>
      <c r="L11" s="72">
        <f>'Рейтинговая таблица организаций'!AJ13</f>
        <v>100</v>
      </c>
      <c r="M11" s="28">
        <f>'Рейтинговая таблица организаций'!AK13</f>
        <v>60</v>
      </c>
      <c r="N11" s="25">
        <f>'Рейтинговая таблица организаций'!AR13</f>
        <v>100</v>
      </c>
      <c r="O11" s="25">
        <f>'Рейтинговая таблица организаций'!AS13</f>
        <v>100</v>
      </c>
      <c r="P11" s="25">
        <f>'Рейтинговая таблица организаций'!AT13</f>
        <v>100</v>
      </c>
      <c r="Q11" s="28">
        <f>'Рейтинговая таблица организаций'!AU13</f>
        <v>100</v>
      </c>
      <c r="R11" s="25">
        <f>'Рейтинговая таблица организаций'!BB13</f>
        <v>100</v>
      </c>
      <c r="S11" s="25">
        <f>'Рейтинговая таблица организаций'!BC13</f>
        <v>100</v>
      </c>
      <c r="T11" s="25">
        <f>'Рейтинговая таблица организаций'!BD13</f>
        <v>100</v>
      </c>
      <c r="U11" s="28">
        <f>'Рейтинговая таблица организаций'!BE13</f>
        <v>100</v>
      </c>
      <c r="V11" s="29">
        <f>'Рейтинговая таблица организаций'!BF13</f>
        <v>92</v>
      </c>
    </row>
    <row r="12" spans="1:22">
      <c r="A12" s="26">
        <f>'бланки '!D16</f>
        <v>106</v>
      </c>
      <c r="B12" s="26" t="str">
        <f>'Рейтинговая таблица организаций'!B14</f>
        <v>Муниципальное автономное общеобразовательное учреждение гимназия № 2 г. Асино</v>
      </c>
      <c r="C12" s="25">
        <f>'Рейтинговая таблица организаций'!Q14</f>
        <v>100</v>
      </c>
      <c r="D12" s="25">
        <f>'Рейтинговая таблица организаций'!R14</f>
        <v>100</v>
      </c>
      <c r="E12" s="25">
        <f>'Рейтинговая таблица организаций'!S14</f>
        <v>100</v>
      </c>
      <c r="F12" s="28">
        <f>'Рейтинговая таблица организаций'!T14</f>
        <v>100</v>
      </c>
      <c r="G12" s="25">
        <f>'Рейтинговая таблица организаций'!Z14</f>
        <v>100</v>
      </c>
      <c r="H12" s="25">
        <f>'Рейтинговая таблица организаций'!AB14</f>
        <v>100</v>
      </c>
      <c r="I12" s="28">
        <f>'Рейтинговая таблица организаций'!AC14</f>
        <v>100</v>
      </c>
      <c r="J12" s="25">
        <f>'Рейтинговая таблица организаций'!AH14</f>
        <v>60</v>
      </c>
      <c r="K12" s="72">
        <f>'Рейтинговая таблица организаций'!AI14</f>
        <v>80</v>
      </c>
      <c r="L12" s="72">
        <f>'Рейтинговая таблица организаций'!AJ14</f>
        <v>100</v>
      </c>
      <c r="M12" s="28">
        <f>'Рейтинговая таблица организаций'!AK14</f>
        <v>80</v>
      </c>
      <c r="N12" s="25">
        <f>'Рейтинговая таблица организаций'!AR14</f>
        <v>100</v>
      </c>
      <c r="O12" s="25">
        <f>'Рейтинговая таблица организаций'!AS14</f>
        <v>100</v>
      </c>
      <c r="P12" s="25">
        <f>'Рейтинговая таблица организаций'!AT14</f>
        <v>100</v>
      </c>
      <c r="Q12" s="28">
        <f>'Рейтинговая таблица организаций'!AU14</f>
        <v>100</v>
      </c>
      <c r="R12" s="25">
        <f>'Рейтинговая таблица организаций'!BB14</f>
        <v>100</v>
      </c>
      <c r="S12" s="25">
        <f>'Рейтинговая таблица организаций'!BC14</f>
        <v>100</v>
      </c>
      <c r="T12" s="25">
        <f>'Рейтинговая таблица организаций'!BD14</f>
        <v>100</v>
      </c>
      <c r="U12" s="28">
        <f>'Рейтинговая таблица организаций'!BE14</f>
        <v>100</v>
      </c>
      <c r="V12" s="29">
        <f>'Рейтинговая таблица организаций'!BF14</f>
        <v>96</v>
      </c>
    </row>
    <row r="13" spans="1:22">
      <c r="A13" s="26">
        <f>'бланки '!D17</f>
        <v>107</v>
      </c>
      <c r="B13" s="26" t="str">
        <f>'Рейтинговая таблица организаций'!B15</f>
        <v>Муниципальное автономное общеобразовательное учреждение - средняя общеобразовательная школа с. Ягодного Асиновского района Томской области</v>
      </c>
      <c r="C13" s="25">
        <f>'Рейтинговая таблица организаций'!Q15</f>
        <v>100</v>
      </c>
      <c r="D13" s="25">
        <f>'Рейтинговая таблица организаций'!R15</f>
        <v>100</v>
      </c>
      <c r="E13" s="25">
        <f>'Рейтинговая таблица организаций'!S15</f>
        <v>100</v>
      </c>
      <c r="F13" s="28">
        <f>'Рейтинговая таблица организаций'!T15</f>
        <v>100</v>
      </c>
      <c r="G13" s="25">
        <f>'Рейтинговая таблица организаций'!Z15</f>
        <v>100</v>
      </c>
      <c r="H13" s="25">
        <f>'Рейтинговая таблица организаций'!AB15</f>
        <v>100</v>
      </c>
      <c r="I13" s="28">
        <f>'Рейтинговая таблица организаций'!AC15</f>
        <v>100</v>
      </c>
      <c r="J13" s="25">
        <f>'Рейтинговая таблица организаций'!AH15</f>
        <v>100</v>
      </c>
      <c r="K13" s="72">
        <f>'Рейтинговая таблица организаций'!AI15</f>
        <v>80</v>
      </c>
      <c r="L13" s="72">
        <f>'Рейтинговая таблица организаций'!AJ15</f>
        <v>100</v>
      </c>
      <c r="M13" s="28">
        <f>'Рейтинговая таблица организаций'!AK15</f>
        <v>92</v>
      </c>
      <c r="N13" s="25">
        <f>'Рейтинговая таблица организаций'!AR15</f>
        <v>100</v>
      </c>
      <c r="O13" s="25">
        <f>'Рейтинговая таблица организаций'!AS15</f>
        <v>100</v>
      </c>
      <c r="P13" s="25">
        <f>'Рейтинговая таблица организаций'!AT15</f>
        <v>100</v>
      </c>
      <c r="Q13" s="28">
        <f>'Рейтинговая таблица организаций'!AU15</f>
        <v>100</v>
      </c>
      <c r="R13" s="25">
        <f>'Рейтинговая таблица организаций'!BB15</f>
        <v>100</v>
      </c>
      <c r="S13" s="25">
        <f>'Рейтинговая таблица организаций'!BC15</f>
        <v>100</v>
      </c>
      <c r="T13" s="25">
        <f>'Рейтинговая таблица организаций'!BD15</f>
        <v>100</v>
      </c>
      <c r="U13" s="28">
        <f>'Рейтинговая таблица организаций'!BE15</f>
        <v>100</v>
      </c>
      <c r="V13" s="29">
        <f>'Рейтинговая таблица организаций'!BF15</f>
        <v>98.4</v>
      </c>
    </row>
    <row r="14" spans="1:22">
      <c r="A14" s="26">
        <f>'бланки '!D18</f>
        <v>108</v>
      </c>
      <c r="B14" s="26" t="str">
        <f>'Рейтинговая таблица организаций'!B16</f>
        <v>Муниципальное автономное общеобразовательное учреждение средняя общеобразовательная школа № 4 г. Асино</v>
      </c>
      <c r="C14" s="25">
        <f>'Рейтинговая таблица организаций'!Q16</f>
        <v>100</v>
      </c>
      <c r="D14" s="25">
        <f>'Рейтинговая таблица организаций'!R16</f>
        <v>100</v>
      </c>
      <c r="E14" s="25">
        <f>'Рейтинговая таблица организаций'!S16</f>
        <v>100</v>
      </c>
      <c r="F14" s="28">
        <f>'Рейтинговая таблица организаций'!T16</f>
        <v>100</v>
      </c>
      <c r="G14" s="25">
        <f>'Рейтинговая таблица организаций'!Z16</f>
        <v>100</v>
      </c>
      <c r="H14" s="25">
        <f>'Рейтинговая таблица организаций'!AB16</f>
        <v>100</v>
      </c>
      <c r="I14" s="28">
        <f>'Рейтинговая таблица организаций'!AC16</f>
        <v>100</v>
      </c>
      <c r="J14" s="25">
        <f>'Рейтинговая таблица организаций'!AH16</f>
        <v>100</v>
      </c>
      <c r="K14" s="72">
        <f>'Рейтинговая таблица организаций'!AI16</f>
        <v>100</v>
      </c>
      <c r="L14" s="72">
        <f>'Рейтинговая таблица организаций'!AJ16</f>
        <v>100</v>
      </c>
      <c r="M14" s="28">
        <f>'Рейтинговая таблица организаций'!AK16</f>
        <v>100</v>
      </c>
      <c r="N14" s="25">
        <f>'Рейтинговая таблица организаций'!AR16</f>
        <v>100</v>
      </c>
      <c r="O14" s="25">
        <f>'Рейтинговая таблица организаций'!AS16</f>
        <v>100</v>
      </c>
      <c r="P14" s="25">
        <f>'Рейтинговая таблица организаций'!AT16</f>
        <v>100</v>
      </c>
      <c r="Q14" s="28">
        <f>'Рейтинговая таблица организаций'!AU16</f>
        <v>100</v>
      </c>
      <c r="R14" s="25">
        <f>'Рейтинговая таблица организаций'!BB16</f>
        <v>100</v>
      </c>
      <c r="S14" s="25">
        <f>'Рейтинговая таблица организаций'!BC16</f>
        <v>100</v>
      </c>
      <c r="T14" s="25">
        <f>'Рейтинговая таблица организаций'!BD16</f>
        <v>100</v>
      </c>
      <c r="U14" s="28">
        <f>'Рейтинговая таблица организаций'!BE16</f>
        <v>100</v>
      </c>
      <c r="V14" s="29">
        <f>'Рейтинговая таблица организаций'!BF16</f>
        <v>100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C17"/>
  <sheetViews>
    <sheetView workbookViewId="0">
      <pane ySplit="3" topLeftCell="A4" activePane="bottomLeft" state="frozen"/>
      <selection pane="bottomLeft" activeCell="A17" sqref="A17:XFD182"/>
    </sheetView>
  </sheetViews>
  <sheetFormatPr defaultColWidth="9.140625" defaultRowHeight="15"/>
  <cols>
    <col min="1" max="1" width="9.140625" style="64"/>
    <col min="2" max="2" width="48.42578125" style="65" customWidth="1"/>
    <col min="3" max="3" width="35.7109375" style="65" customWidth="1"/>
    <col min="4" max="6" width="9.140625" style="64" customWidth="1"/>
    <col min="7" max="10" width="7.7109375" style="64" customWidth="1"/>
    <col min="11" max="14" width="9.140625" style="64" customWidth="1"/>
    <col min="15" max="15" width="35" style="64" customWidth="1"/>
    <col min="16" max="16" width="9.42578125" style="64" customWidth="1"/>
    <col min="17" max="18" width="9.28515625" style="64" customWidth="1"/>
    <col min="19" max="22" width="9.140625" style="64" customWidth="1"/>
    <col min="23" max="23" width="57.28515625" style="64" customWidth="1"/>
    <col min="24" max="31" width="9.140625" style="64" customWidth="1"/>
    <col min="32" max="32" width="40.42578125" style="64" customWidth="1"/>
    <col min="33" max="39" width="9.140625" style="64" customWidth="1"/>
    <col min="40" max="40" width="9.140625" style="64"/>
    <col min="41" max="41" width="20" style="64" customWidth="1"/>
    <col min="42" max="50" width="9.140625" style="64"/>
    <col min="51" max="51" width="24.28515625" style="64" customWidth="1"/>
    <col min="52" max="16384" width="9.140625" style="64"/>
  </cols>
  <sheetData>
    <row r="1" spans="1:55" s="26" customFormat="1">
      <c r="A1" s="153" t="s">
        <v>0</v>
      </c>
      <c r="B1" s="154" t="s">
        <v>1</v>
      </c>
      <c r="C1" s="58"/>
      <c r="D1" s="153" t="s">
        <v>43</v>
      </c>
      <c r="E1" s="148" t="s">
        <v>0</v>
      </c>
      <c r="F1" s="148" t="s">
        <v>1</v>
      </c>
      <c r="G1" s="148" t="s">
        <v>2</v>
      </c>
      <c r="H1" s="148"/>
      <c r="I1" s="148"/>
      <c r="J1" s="148" t="s">
        <v>76</v>
      </c>
      <c r="K1" s="150" t="s">
        <v>103</v>
      </c>
      <c r="N1" s="149" t="s">
        <v>0</v>
      </c>
      <c r="O1" s="149" t="s">
        <v>1</v>
      </c>
      <c r="P1" s="149" t="s">
        <v>86</v>
      </c>
      <c r="Q1" s="149"/>
      <c r="R1" s="149" t="s">
        <v>4</v>
      </c>
      <c r="S1" s="139" t="s">
        <v>103</v>
      </c>
      <c r="V1" s="133" t="s">
        <v>0</v>
      </c>
      <c r="W1" s="133" t="s">
        <v>1</v>
      </c>
      <c r="X1" s="133" t="s">
        <v>5</v>
      </c>
      <c r="Y1" s="133"/>
      <c r="Z1" s="133"/>
      <c r="AA1" s="133" t="s">
        <v>6</v>
      </c>
      <c r="AB1" s="145" t="s">
        <v>103</v>
      </c>
      <c r="AE1" s="134" t="s">
        <v>0</v>
      </c>
      <c r="AF1" s="134" t="s">
        <v>1</v>
      </c>
      <c r="AG1" s="134" t="s">
        <v>7</v>
      </c>
      <c r="AH1" s="134"/>
      <c r="AI1" s="134"/>
      <c r="AJ1" s="134" t="s">
        <v>8</v>
      </c>
      <c r="AK1" s="142" t="s">
        <v>103</v>
      </c>
      <c r="AN1" s="135" t="s">
        <v>0</v>
      </c>
      <c r="AO1" s="135" t="s">
        <v>1</v>
      </c>
      <c r="AP1" s="135" t="s">
        <v>87</v>
      </c>
      <c r="AQ1" s="135"/>
      <c r="AR1" s="135"/>
      <c r="AS1" s="135" t="s">
        <v>10</v>
      </c>
      <c r="AT1" s="136" t="s">
        <v>103</v>
      </c>
      <c r="AX1" s="26" t="s">
        <v>0</v>
      </c>
      <c r="AY1" s="26" t="s">
        <v>1</v>
      </c>
      <c r="AZ1" s="26" t="s">
        <v>11</v>
      </c>
    </row>
    <row r="2" spans="1:55" s="26" customFormat="1">
      <c r="A2" s="153"/>
      <c r="B2" s="154"/>
      <c r="C2" s="58"/>
      <c r="D2" s="153"/>
      <c r="E2" s="148"/>
      <c r="F2" s="148"/>
      <c r="G2" s="148" t="s">
        <v>17</v>
      </c>
      <c r="H2" s="148" t="s">
        <v>18</v>
      </c>
      <c r="I2" s="148" t="s">
        <v>19</v>
      </c>
      <c r="J2" s="148"/>
      <c r="K2" s="151"/>
      <c r="N2" s="149"/>
      <c r="O2" s="149"/>
      <c r="P2" s="149" t="s">
        <v>22</v>
      </c>
      <c r="Q2" s="149" t="s">
        <v>23</v>
      </c>
      <c r="R2" s="149"/>
      <c r="S2" s="140"/>
      <c r="V2" s="133"/>
      <c r="W2" s="133"/>
      <c r="X2" s="133" t="s">
        <v>27</v>
      </c>
      <c r="Y2" s="133" t="s">
        <v>28</v>
      </c>
      <c r="Z2" s="133" t="s">
        <v>29</v>
      </c>
      <c r="AA2" s="133"/>
      <c r="AB2" s="146"/>
      <c r="AE2" s="134"/>
      <c r="AF2" s="134"/>
      <c r="AG2" s="134" t="s">
        <v>33</v>
      </c>
      <c r="AH2" s="134" t="s">
        <v>34</v>
      </c>
      <c r="AI2" s="134" t="s">
        <v>35</v>
      </c>
      <c r="AJ2" s="134"/>
      <c r="AK2" s="143"/>
      <c r="AN2" s="135"/>
      <c r="AO2" s="135"/>
      <c r="AP2" s="135" t="s">
        <v>39</v>
      </c>
      <c r="AQ2" s="135" t="s">
        <v>40</v>
      </c>
      <c r="AR2" s="135" t="s">
        <v>41</v>
      </c>
      <c r="AS2" s="135"/>
      <c r="AT2" s="137"/>
      <c r="AX2" s="26" t="s">
        <v>0</v>
      </c>
      <c r="AY2" s="26" t="s">
        <v>1</v>
      </c>
      <c r="AZ2" s="26" t="s">
        <v>42</v>
      </c>
    </row>
    <row r="3" spans="1:55" s="26" customFormat="1">
      <c r="A3" s="153"/>
      <c r="B3" s="154"/>
      <c r="C3" s="58"/>
      <c r="D3" s="153"/>
      <c r="E3" s="148"/>
      <c r="F3" s="148"/>
      <c r="G3" s="148"/>
      <c r="H3" s="148"/>
      <c r="I3" s="148"/>
      <c r="J3" s="148"/>
      <c r="K3" s="152"/>
      <c r="L3" s="59"/>
      <c r="M3" s="59"/>
      <c r="N3" s="149"/>
      <c r="O3" s="149"/>
      <c r="P3" s="149"/>
      <c r="Q3" s="149"/>
      <c r="R3" s="149"/>
      <c r="S3" s="141"/>
      <c r="T3" s="59"/>
      <c r="U3" s="59"/>
      <c r="V3" s="133"/>
      <c r="W3" s="133"/>
      <c r="X3" s="133"/>
      <c r="Y3" s="133"/>
      <c r="Z3" s="133"/>
      <c r="AA3" s="133"/>
      <c r="AB3" s="147"/>
      <c r="AC3" s="59"/>
      <c r="AD3" s="59"/>
      <c r="AE3" s="134"/>
      <c r="AF3" s="134"/>
      <c r="AG3" s="134"/>
      <c r="AH3" s="134"/>
      <c r="AI3" s="134"/>
      <c r="AJ3" s="134"/>
      <c r="AK3" s="144"/>
      <c r="AL3" s="59"/>
      <c r="AM3" s="59"/>
      <c r="AN3" s="135"/>
      <c r="AO3" s="135"/>
      <c r="AP3" s="135"/>
      <c r="AQ3" s="135"/>
      <c r="AR3" s="135"/>
      <c r="AS3" s="135"/>
      <c r="AT3" s="138"/>
      <c r="AU3" s="59"/>
      <c r="AV3" s="59"/>
      <c r="AW3" s="59"/>
      <c r="AX3" s="26" t="s">
        <v>0</v>
      </c>
      <c r="AY3" s="26" t="s">
        <v>1</v>
      </c>
      <c r="AZ3" s="26" t="s">
        <v>42</v>
      </c>
      <c r="BA3" s="59" t="s">
        <v>103</v>
      </c>
      <c r="BB3" s="59"/>
      <c r="BC3" s="59"/>
    </row>
    <row r="4" spans="1:55">
      <c r="A4" s="60">
        <f>'бланки '!D6</f>
        <v>96</v>
      </c>
      <c r="B4" s="61" t="str">
        <f>'Рейтинговая таблица организаций'!B4</f>
        <v>Муниципальное бюджетное общеобразовательное учреждение вечерняя (сменная) общеобразовательная школа № 9 г. Асино</v>
      </c>
      <c r="C4" s="61" t="str">
        <f>'бланки '!A6</f>
        <v>Асиновский район</v>
      </c>
      <c r="D4" s="60">
        <f>'Рейтинговая таблица организаций'!C4</f>
        <v>54</v>
      </c>
      <c r="E4" s="60">
        <f t="shared" ref="E4:E16" si="0">A4</f>
        <v>96</v>
      </c>
      <c r="F4" s="60" t="str">
        <f t="shared" ref="F4:F16" si="1">B4</f>
        <v>Муниципальное бюджетное общеобразовательное учреждение вечерняя (сменная) общеобразовательная школа № 9 г. Асино</v>
      </c>
      <c r="G4" s="60">
        <f>'Рейтинговая таблица организаций'!Q4</f>
        <v>100</v>
      </c>
      <c r="H4" s="60">
        <f>'Рейтинговая таблица организаций'!R4</f>
        <v>100</v>
      </c>
      <c r="I4" s="60">
        <f>'Рейтинговая таблица организаций'!S4</f>
        <v>100</v>
      </c>
      <c r="J4" s="60">
        <f>'Рейтинговая таблица организаций'!T4</f>
        <v>100</v>
      </c>
      <c r="K4" s="60" t="str">
        <f t="shared" ref="K4:K16" si="2">IF(M4=1,TEXT(L4,0),CONCATENATE(L4,"-",L4+M4-1))</f>
        <v>1-13</v>
      </c>
      <c r="L4" s="60">
        <f t="shared" ref="L4:L16" si="3">RANK(J4,J$4:J$16)</f>
        <v>1</v>
      </c>
      <c r="M4" s="60">
        <f t="shared" ref="M4:M16" si="4">COUNTIF(L$4:L$16,L4)</f>
        <v>13</v>
      </c>
      <c r="N4" s="60">
        <f t="shared" ref="N4:N16" si="5">A4</f>
        <v>96</v>
      </c>
      <c r="O4" s="60" t="str">
        <f t="shared" ref="O4:O16" si="6">B4</f>
        <v>Муниципальное бюджетное общеобразовательное учреждение вечерняя (сменная) общеобразовательная школа № 9 г. Асино</v>
      </c>
      <c r="P4" s="60">
        <f>'Рейтинговая таблица организаций'!Z4</f>
        <v>100</v>
      </c>
      <c r="Q4" s="60">
        <f>'Рейтинговая таблица организаций'!AB4</f>
        <v>100</v>
      </c>
      <c r="R4" s="60">
        <f>'Рейтинговая таблица организаций'!AC4</f>
        <v>100</v>
      </c>
      <c r="S4" s="60" t="str">
        <f t="shared" ref="S4:S16" si="7">IF(U4=1,TEXT(T4,0),CONCATENATE(T4,"-",T4+U4-1))</f>
        <v>1-13</v>
      </c>
      <c r="T4" s="60">
        <f t="shared" ref="T4:T16" si="8">RANK(R4,R$4:R$16)</f>
        <v>1</v>
      </c>
      <c r="U4" s="60">
        <f t="shared" ref="U4:U16" si="9">COUNTIF(T$4:T$16,T4)</f>
        <v>13</v>
      </c>
      <c r="V4" s="60">
        <f t="shared" ref="V4:V16" si="10">A4</f>
        <v>96</v>
      </c>
      <c r="W4" s="60" t="str">
        <f t="shared" ref="W4:W16" si="11">B4</f>
        <v>Муниципальное бюджетное общеобразовательное учреждение вечерняя (сменная) общеобразовательная школа № 9 г. Асино</v>
      </c>
      <c r="X4" s="60">
        <f>'Рейтинговая таблица организаций'!AH4</f>
        <v>20</v>
      </c>
      <c r="Y4" s="60">
        <f>'Рейтинговая таблица организаций'!AI4</f>
        <v>40</v>
      </c>
      <c r="Z4" s="62">
        <f>'Рейтинговая таблица организаций'!AJ4</f>
        <v>100</v>
      </c>
      <c r="AA4" s="60">
        <f>'Рейтинговая таблица организаций'!AK4</f>
        <v>52</v>
      </c>
      <c r="AB4" s="60" t="str">
        <f t="shared" ref="AB4:AB16" si="12">IF(AD4=1,TEXT(AC4,0),CONCATENATE(AC4,"-",AC4+AD4-1))</f>
        <v>13</v>
      </c>
      <c r="AC4" s="60">
        <f t="shared" ref="AC4:AC16" si="13">RANK(AA4,AA$4:AA$16)</f>
        <v>13</v>
      </c>
      <c r="AD4" s="60">
        <f t="shared" ref="AD4:AD16" si="14">COUNTIF(AC$4:AC$16,AC4)</f>
        <v>1</v>
      </c>
      <c r="AE4" s="60">
        <f t="shared" ref="AE4:AE16" si="15">A4</f>
        <v>96</v>
      </c>
      <c r="AF4" s="60" t="str">
        <f t="shared" ref="AF4:AF16" si="16">B4</f>
        <v>Муниципальное бюджетное общеобразовательное учреждение вечерняя (сменная) общеобразовательная школа № 9 г. Асино</v>
      </c>
      <c r="AG4" s="60">
        <f>'Рейтинговая таблица организаций'!AR4</f>
        <v>100</v>
      </c>
      <c r="AH4" s="60">
        <f>'Рейтинговая таблица организаций'!AS4</f>
        <v>100</v>
      </c>
      <c r="AI4" s="60">
        <f>'Рейтинговая таблица организаций'!AT4</f>
        <v>100</v>
      </c>
      <c r="AJ4" s="60">
        <f>'Рейтинговая таблица организаций'!AU4</f>
        <v>100</v>
      </c>
      <c r="AK4" s="60" t="str">
        <f t="shared" ref="AK4:AK16" si="17">IF(AM4=1,TEXT(AL4,0),CONCATENATE(AL4,"-",AL4+AM4-1))</f>
        <v>1-13</v>
      </c>
      <c r="AL4" s="60">
        <f t="shared" ref="AL4:AL16" si="18">RANK(AJ4,AJ$4:AJ$16)</f>
        <v>1</v>
      </c>
      <c r="AM4" s="60">
        <f t="shared" ref="AM4:AM16" si="19">COUNTIF(AL$4:AL$16,AL4)</f>
        <v>13</v>
      </c>
      <c r="AN4" s="60">
        <f>'бланки '!D6</f>
        <v>96</v>
      </c>
      <c r="AO4" s="60" t="str">
        <f t="shared" ref="AO4:AO16" si="20">B4</f>
        <v>Муниципальное бюджетное общеобразовательное учреждение вечерняя (сменная) общеобразовательная школа № 9 г. Асино</v>
      </c>
      <c r="AP4" s="60">
        <f>'Рейтинговая таблица организаций'!BB4</f>
        <v>100</v>
      </c>
      <c r="AQ4" s="60">
        <f>'Рейтинговая таблица организаций'!BC4</f>
        <v>100</v>
      </c>
      <c r="AR4" s="60">
        <f>'Рейтинговая таблица организаций'!BD4</f>
        <v>100</v>
      </c>
      <c r="AS4" s="60">
        <f>'Рейтинговая таблица организаций'!BE4</f>
        <v>100</v>
      </c>
      <c r="AT4" s="60" t="str">
        <f t="shared" ref="AT4:AT16" si="21">IF(AV4=1,TEXT(AU4,0),CONCATENATE(AU4,"-",AU4+AV4-1))</f>
        <v>1-13</v>
      </c>
      <c r="AU4" s="60">
        <f t="shared" ref="AU4:AU16" si="22">RANK(AS4,AS$4:AS$16)</f>
        <v>1</v>
      </c>
      <c r="AV4" s="60">
        <f t="shared" ref="AV4:AV16" si="23">COUNTIF(AU$4:AU$16,AU4)</f>
        <v>13</v>
      </c>
      <c r="AW4" s="63" t="str">
        <f t="shared" ref="AW4:AW16" si="24">C4</f>
        <v>Асиновский район</v>
      </c>
      <c r="AX4" s="60">
        <f t="shared" ref="AX4:AX16" si="25">A4</f>
        <v>96</v>
      </c>
      <c r="AY4" s="60" t="str">
        <f t="shared" ref="AY4:AY16" si="26">B4</f>
        <v>Муниципальное бюджетное общеобразовательное учреждение вечерняя (сменная) общеобразовательная школа № 9 г. Асино</v>
      </c>
      <c r="AZ4" s="60">
        <f>'Рейтинговая таблица организаций'!BF4</f>
        <v>90.4</v>
      </c>
      <c r="BA4" s="60" t="str">
        <f t="shared" ref="BA4:BA16" si="27">IF(BC4=1,TEXT(BB4,0),CONCATENATE(BB4,"-",BB4+BC4-1))</f>
        <v>13</v>
      </c>
      <c r="BB4" s="60">
        <f t="shared" ref="BB4:BB16" si="28">RANK(AZ4,AZ$4:AZ$16)</f>
        <v>13</v>
      </c>
      <c r="BC4" s="60">
        <f t="shared" ref="BC4:BC16" si="29">COUNTIF(AZ$4:AZ$16,AZ4)</f>
        <v>1</v>
      </c>
    </row>
    <row r="5" spans="1:55">
      <c r="A5" s="60">
        <f>'бланки '!D7</f>
        <v>97</v>
      </c>
      <c r="B5" s="61" t="str">
        <f>'Рейтинговая таблица организаций'!B5</f>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C5" s="61" t="str">
        <f>'бланки '!A7</f>
        <v>Асиновский район</v>
      </c>
      <c r="D5" s="60">
        <f>'Рейтинговая таблица организаций'!C5</f>
        <v>56</v>
      </c>
      <c r="E5" s="60">
        <f t="shared" si="0"/>
        <v>97</v>
      </c>
      <c r="F5" s="60" t="str">
        <f t="shared" si="1"/>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G5" s="60">
        <f>'Рейтинговая таблица организаций'!Q5</f>
        <v>100</v>
      </c>
      <c r="H5" s="60">
        <f>'Рейтинговая таблица организаций'!R5</f>
        <v>100</v>
      </c>
      <c r="I5" s="60">
        <f>'Рейтинговая таблица организаций'!S5</f>
        <v>100</v>
      </c>
      <c r="J5" s="60">
        <f>'Рейтинговая таблица организаций'!T5</f>
        <v>100</v>
      </c>
      <c r="K5" s="60" t="str">
        <f t="shared" si="2"/>
        <v>1-13</v>
      </c>
      <c r="L5" s="60">
        <f t="shared" si="3"/>
        <v>1</v>
      </c>
      <c r="M5" s="60">
        <f t="shared" si="4"/>
        <v>13</v>
      </c>
      <c r="N5" s="60">
        <f t="shared" si="5"/>
        <v>97</v>
      </c>
      <c r="O5" s="60" t="str">
        <f t="shared" si="6"/>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P5" s="60">
        <f>'Рейтинговая таблица организаций'!Z5</f>
        <v>100</v>
      </c>
      <c r="Q5" s="60">
        <f>'Рейтинговая таблица организаций'!AB5</f>
        <v>100</v>
      </c>
      <c r="R5" s="60">
        <f>'Рейтинговая таблица организаций'!AC5</f>
        <v>100</v>
      </c>
      <c r="S5" s="60" t="str">
        <f t="shared" si="7"/>
        <v>1-13</v>
      </c>
      <c r="T5" s="60">
        <f t="shared" si="8"/>
        <v>1</v>
      </c>
      <c r="U5" s="60">
        <f t="shared" si="9"/>
        <v>13</v>
      </c>
      <c r="V5" s="60">
        <f t="shared" si="10"/>
        <v>97</v>
      </c>
      <c r="W5" s="60" t="str">
        <f t="shared" si="11"/>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X5" s="60">
        <f>'Рейтинговая таблица организаций'!AH5</f>
        <v>100</v>
      </c>
      <c r="Y5" s="60">
        <f>'Рейтинговая таблица организаций'!AI5</f>
        <v>100</v>
      </c>
      <c r="Z5" s="62">
        <f>'Рейтинговая таблица организаций'!AJ5</f>
        <v>100</v>
      </c>
      <c r="AA5" s="60">
        <f>'Рейтинговая таблица организаций'!AK5</f>
        <v>100</v>
      </c>
      <c r="AB5" s="60" t="str">
        <f t="shared" si="12"/>
        <v>1-2</v>
      </c>
      <c r="AC5" s="60">
        <f t="shared" si="13"/>
        <v>1</v>
      </c>
      <c r="AD5" s="60">
        <f t="shared" si="14"/>
        <v>2</v>
      </c>
      <c r="AE5" s="60">
        <f t="shared" si="15"/>
        <v>97</v>
      </c>
      <c r="AF5" s="60" t="str">
        <f t="shared" si="16"/>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AG5" s="60">
        <f>'Рейтинговая таблица организаций'!AR5</f>
        <v>100</v>
      </c>
      <c r="AH5" s="60">
        <f>'Рейтинговая таблица организаций'!AS5</f>
        <v>100</v>
      </c>
      <c r="AI5" s="60">
        <f>'Рейтинговая таблица организаций'!AT5</f>
        <v>100</v>
      </c>
      <c r="AJ5" s="60">
        <f>'Рейтинговая таблица организаций'!AU5</f>
        <v>100</v>
      </c>
      <c r="AK5" s="60" t="str">
        <f t="shared" si="17"/>
        <v>1-13</v>
      </c>
      <c r="AL5" s="60">
        <f t="shared" si="18"/>
        <v>1</v>
      </c>
      <c r="AM5" s="60">
        <f t="shared" si="19"/>
        <v>13</v>
      </c>
      <c r="AN5" s="60">
        <f>'бланки '!D7</f>
        <v>97</v>
      </c>
      <c r="AO5" s="60" t="str">
        <f t="shared" si="20"/>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AP5" s="60">
        <f>'Рейтинговая таблица организаций'!BB5</f>
        <v>100</v>
      </c>
      <c r="AQ5" s="60">
        <f>'Рейтинговая таблица организаций'!BC5</f>
        <v>100</v>
      </c>
      <c r="AR5" s="60">
        <f>'Рейтинговая таблица организаций'!BD5</f>
        <v>100</v>
      </c>
      <c r="AS5" s="60">
        <f>'Рейтинговая таблица организаций'!BE5</f>
        <v>100</v>
      </c>
      <c r="AT5" s="60" t="str">
        <f t="shared" si="21"/>
        <v>1-13</v>
      </c>
      <c r="AU5" s="60">
        <f t="shared" si="22"/>
        <v>1</v>
      </c>
      <c r="AV5" s="60">
        <f t="shared" si="23"/>
        <v>13</v>
      </c>
      <c r="AW5" s="63" t="str">
        <f t="shared" si="24"/>
        <v>Асиновский район</v>
      </c>
      <c r="AX5" s="60">
        <f t="shared" si="25"/>
        <v>97</v>
      </c>
      <c r="AY5" s="60" t="str">
        <f t="shared" si="26"/>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AZ5" s="60">
        <f>'Рейтинговая таблица организаций'!BF5</f>
        <v>100</v>
      </c>
      <c r="BA5" s="60" t="str">
        <f t="shared" si="27"/>
        <v>1-2</v>
      </c>
      <c r="BB5" s="60">
        <f t="shared" si="28"/>
        <v>1</v>
      </c>
      <c r="BC5" s="60">
        <f t="shared" si="29"/>
        <v>2</v>
      </c>
    </row>
    <row r="6" spans="1:55">
      <c r="A6" s="60">
        <f>'бланки '!D8</f>
        <v>98</v>
      </c>
      <c r="B6" s="61" t="str">
        <f>'Рейтинговая таблица организаций'!B6</f>
        <v>Муниципальное автономное общеобразовательное учреждение - средняя общеобразовательная школа с. Батурино Асиновского района Томской области</v>
      </c>
      <c r="C6" s="61" t="str">
        <f>'бланки '!A8</f>
        <v>Асиновский район</v>
      </c>
      <c r="D6" s="60">
        <f>'Рейтинговая таблица организаций'!C6</f>
        <v>86</v>
      </c>
      <c r="E6" s="60">
        <f t="shared" si="0"/>
        <v>98</v>
      </c>
      <c r="F6" s="60" t="str">
        <f t="shared" si="1"/>
        <v>Муниципальное автономное общеобразовательное учреждение - средняя общеобразовательная школа с. Батурино Асиновского района Томской области</v>
      </c>
      <c r="G6" s="60">
        <f>'Рейтинговая таблица организаций'!Q6</f>
        <v>100</v>
      </c>
      <c r="H6" s="60">
        <f>'Рейтинговая таблица организаций'!R6</f>
        <v>100</v>
      </c>
      <c r="I6" s="60">
        <f>'Рейтинговая таблица организаций'!S6</f>
        <v>100</v>
      </c>
      <c r="J6" s="60">
        <f>'Рейтинговая таблица организаций'!T6</f>
        <v>100</v>
      </c>
      <c r="K6" s="60" t="str">
        <f t="shared" si="2"/>
        <v>1-13</v>
      </c>
      <c r="L6" s="60">
        <f t="shared" si="3"/>
        <v>1</v>
      </c>
      <c r="M6" s="60">
        <f t="shared" si="4"/>
        <v>13</v>
      </c>
      <c r="N6" s="60">
        <f t="shared" si="5"/>
        <v>98</v>
      </c>
      <c r="O6" s="60" t="str">
        <f t="shared" si="6"/>
        <v>Муниципальное автономное общеобразовательное учреждение - средняя общеобразовательная школа с. Батурино Асиновского района Томской области</v>
      </c>
      <c r="P6" s="60">
        <f>'Рейтинговая таблица организаций'!Z6</f>
        <v>100</v>
      </c>
      <c r="Q6" s="60">
        <f>'Рейтинговая таблица организаций'!AB6</f>
        <v>100</v>
      </c>
      <c r="R6" s="60">
        <f>'Рейтинговая таблица организаций'!AC6</f>
        <v>100</v>
      </c>
      <c r="S6" s="60" t="str">
        <f t="shared" si="7"/>
        <v>1-13</v>
      </c>
      <c r="T6" s="60">
        <f t="shared" si="8"/>
        <v>1</v>
      </c>
      <c r="U6" s="60">
        <f t="shared" si="9"/>
        <v>13</v>
      </c>
      <c r="V6" s="60">
        <f t="shared" si="10"/>
        <v>98</v>
      </c>
      <c r="W6" s="60" t="str">
        <f t="shared" si="11"/>
        <v>Муниципальное автономное общеобразовательное учреждение - средняя общеобразовательная школа с. Батурино Асиновского района Томской области</v>
      </c>
      <c r="X6" s="60">
        <f>'Рейтинговая таблица организаций'!AH6</f>
        <v>100</v>
      </c>
      <c r="Y6" s="60">
        <f>'Рейтинговая таблица организаций'!AI6</f>
        <v>80</v>
      </c>
      <c r="Z6" s="62">
        <f>'Рейтинговая таблица организаций'!AJ6</f>
        <v>100</v>
      </c>
      <c r="AA6" s="60">
        <f>'Рейтинговая таблица организаций'!AK6</f>
        <v>92</v>
      </c>
      <c r="AB6" s="60" t="str">
        <f t="shared" si="12"/>
        <v>3-5</v>
      </c>
      <c r="AC6" s="60">
        <f t="shared" si="13"/>
        <v>3</v>
      </c>
      <c r="AD6" s="60">
        <f t="shared" si="14"/>
        <v>3</v>
      </c>
      <c r="AE6" s="60">
        <f t="shared" si="15"/>
        <v>98</v>
      </c>
      <c r="AF6" s="60" t="str">
        <f t="shared" si="16"/>
        <v>Муниципальное автономное общеобразовательное учреждение - средняя общеобразовательная школа с. Батурино Асиновского района Томской области</v>
      </c>
      <c r="AG6" s="60">
        <f>'Рейтинговая таблица организаций'!AR6</f>
        <v>100</v>
      </c>
      <c r="AH6" s="60">
        <f>'Рейтинговая таблица организаций'!AS6</f>
        <v>100</v>
      </c>
      <c r="AI6" s="60">
        <f>'Рейтинговая таблица организаций'!AT6</f>
        <v>100</v>
      </c>
      <c r="AJ6" s="60">
        <f>'Рейтинговая таблица организаций'!AU6</f>
        <v>100</v>
      </c>
      <c r="AK6" s="60" t="str">
        <f t="shared" si="17"/>
        <v>1-13</v>
      </c>
      <c r="AL6" s="60">
        <f t="shared" si="18"/>
        <v>1</v>
      </c>
      <c r="AM6" s="60">
        <f t="shared" si="19"/>
        <v>13</v>
      </c>
      <c r="AN6" s="60">
        <f>'бланки '!D8</f>
        <v>98</v>
      </c>
      <c r="AO6" s="60" t="str">
        <f t="shared" si="20"/>
        <v>Муниципальное автономное общеобразовательное учреждение - средняя общеобразовательная школа с. Батурино Асиновского района Томской области</v>
      </c>
      <c r="AP6" s="60">
        <f>'Рейтинговая таблица организаций'!BB6</f>
        <v>100</v>
      </c>
      <c r="AQ6" s="60">
        <f>'Рейтинговая таблица организаций'!BC6</f>
        <v>100</v>
      </c>
      <c r="AR6" s="60">
        <f>'Рейтинговая таблица организаций'!BD6</f>
        <v>100</v>
      </c>
      <c r="AS6" s="60">
        <f>'Рейтинговая таблица организаций'!BE6</f>
        <v>100</v>
      </c>
      <c r="AT6" s="60" t="str">
        <f t="shared" si="21"/>
        <v>1-13</v>
      </c>
      <c r="AU6" s="60">
        <f t="shared" si="22"/>
        <v>1</v>
      </c>
      <c r="AV6" s="60">
        <f t="shared" si="23"/>
        <v>13</v>
      </c>
      <c r="AW6" s="63" t="str">
        <f t="shared" si="24"/>
        <v>Асиновский район</v>
      </c>
      <c r="AX6" s="60">
        <f t="shared" si="25"/>
        <v>98</v>
      </c>
      <c r="AY6" s="60" t="str">
        <f t="shared" si="26"/>
        <v>Муниципальное автономное общеобразовательное учреждение - средняя общеобразовательная школа с. Батурино Асиновского района Томской области</v>
      </c>
      <c r="AZ6" s="60">
        <f>'Рейтинговая таблица организаций'!BF6</f>
        <v>98.4</v>
      </c>
      <c r="BA6" s="60" t="str">
        <f t="shared" si="27"/>
        <v>3-5</v>
      </c>
      <c r="BB6" s="60">
        <f t="shared" si="28"/>
        <v>3</v>
      </c>
      <c r="BC6" s="60">
        <f t="shared" si="29"/>
        <v>3</v>
      </c>
    </row>
    <row r="7" spans="1:55">
      <c r="A7" s="60">
        <f>'бланки '!D9</f>
        <v>99</v>
      </c>
      <c r="B7" s="61" t="str">
        <f>'Рейтинговая таблица организаций'!B7</f>
        <v>Муниципальное автономное общеобразовательное учреждение «Средняя общеобразовательная школа с.Ново-Кусково Асиновского района Томской области»</v>
      </c>
      <c r="C7" s="61" t="str">
        <f>'бланки '!A9</f>
        <v>Асиновский район</v>
      </c>
      <c r="D7" s="60">
        <f>'Рейтинговая таблица организаций'!C7</f>
        <v>119</v>
      </c>
      <c r="E7" s="60">
        <f t="shared" si="0"/>
        <v>99</v>
      </c>
      <c r="F7" s="60" t="str">
        <f t="shared" si="1"/>
        <v>Муниципальное автономное общеобразовательное учреждение «Средняя общеобразовательная школа с.Ново-Кусково Асиновского района Томской области»</v>
      </c>
      <c r="G7" s="60">
        <f>'Рейтинговая таблица организаций'!Q7</f>
        <v>100</v>
      </c>
      <c r="H7" s="60">
        <f>'Рейтинговая таблица организаций'!R7</f>
        <v>100</v>
      </c>
      <c r="I7" s="60">
        <f>'Рейтинговая таблица организаций'!S7</f>
        <v>100</v>
      </c>
      <c r="J7" s="60">
        <f>'Рейтинговая таблица организаций'!T7</f>
        <v>100</v>
      </c>
      <c r="K7" s="60" t="str">
        <f t="shared" si="2"/>
        <v>1-13</v>
      </c>
      <c r="L7" s="60">
        <f t="shared" si="3"/>
        <v>1</v>
      </c>
      <c r="M7" s="60">
        <f t="shared" si="4"/>
        <v>13</v>
      </c>
      <c r="N7" s="60">
        <f t="shared" si="5"/>
        <v>99</v>
      </c>
      <c r="O7" s="60" t="str">
        <f t="shared" si="6"/>
        <v>Муниципальное автономное общеобразовательное учреждение «Средняя общеобразовательная школа с.Ново-Кусково Асиновского района Томской области»</v>
      </c>
      <c r="P7" s="60">
        <f>'Рейтинговая таблица организаций'!Z7</f>
        <v>100</v>
      </c>
      <c r="Q7" s="60">
        <f>'Рейтинговая таблица организаций'!AB7</f>
        <v>100</v>
      </c>
      <c r="R7" s="60">
        <f>'Рейтинговая таблица организаций'!AC7</f>
        <v>100</v>
      </c>
      <c r="S7" s="60" t="str">
        <f t="shared" si="7"/>
        <v>1-13</v>
      </c>
      <c r="T7" s="60">
        <f t="shared" si="8"/>
        <v>1</v>
      </c>
      <c r="U7" s="60">
        <f t="shared" si="9"/>
        <v>13</v>
      </c>
      <c r="V7" s="60">
        <f t="shared" si="10"/>
        <v>99</v>
      </c>
      <c r="W7" s="60" t="str">
        <f t="shared" si="11"/>
        <v>Муниципальное автономное общеобразовательное учреждение «Средняя общеобразовательная школа с.Ново-Кусково Асиновского района Томской области»</v>
      </c>
      <c r="X7" s="60">
        <f>'Рейтинговая таблица организаций'!AH7</f>
        <v>100</v>
      </c>
      <c r="Y7" s="60">
        <f>'Рейтинговая таблица организаций'!AI7</f>
        <v>80</v>
      </c>
      <c r="Z7" s="62">
        <f>'Рейтинговая таблица организаций'!AJ7</f>
        <v>100</v>
      </c>
      <c r="AA7" s="60">
        <f>'Рейтинговая таблица организаций'!AK7</f>
        <v>92</v>
      </c>
      <c r="AB7" s="60" t="str">
        <f t="shared" si="12"/>
        <v>3-5</v>
      </c>
      <c r="AC7" s="60">
        <f t="shared" si="13"/>
        <v>3</v>
      </c>
      <c r="AD7" s="60">
        <f t="shared" si="14"/>
        <v>3</v>
      </c>
      <c r="AE7" s="60">
        <f t="shared" si="15"/>
        <v>99</v>
      </c>
      <c r="AF7" s="60" t="str">
        <f t="shared" si="16"/>
        <v>Муниципальное автономное общеобразовательное учреждение «Средняя общеобразовательная школа с.Ново-Кусково Асиновского района Томской области»</v>
      </c>
      <c r="AG7" s="60">
        <f>'Рейтинговая таблица организаций'!AR7</f>
        <v>100</v>
      </c>
      <c r="AH7" s="60">
        <f>'Рейтинговая таблица организаций'!AS7</f>
        <v>100</v>
      </c>
      <c r="AI7" s="60">
        <f>'Рейтинговая таблица организаций'!AT7</f>
        <v>100</v>
      </c>
      <c r="AJ7" s="60">
        <f>'Рейтинговая таблица организаций'!AU7</f>
        <v>100</v>
      </c>
      <c r="AK7" s="60" t="str">
        <f t="shared" si="17"/>
        <v>1-13</v>
      </c>
      <c r="AL7" s="60">
        <f t="shared" si="18"/>
        <v>1</v>
      </c>
      <c r="AM7" s="60">
        <f t="shared" si="19"/>
        <v>13</v>
      </c>
      <c r="AN7" s="60">
        <f>'бланки '!D9</f>
        <v>99</v>
      </c>
      <c r="AO7" s="60" t="str">
        <f t="shared" si="20"/>
        <v>Муниципальное автономное общеобразовательное учреждение «Средняя общеобразовательная школа с.Ново-Кусково Асиновского района Томской области»</v>
      </c>
      <c r="AP7" s="60">
        <f>'Рейтинговая таблица организаций'!BB7</f>
        <v>100</v>
      </c>
      <c r="AQ7" s="60">
        <f>'Рейтинговая таблица организаций'!BC7</f>
        <v>100</v>
      </c>
      <c r="AR7" s="60">
        <f>'Рейтинговая таблица организаций'!BD7</f>
        <v>100</v>
      </c>
      <c r="AS7" s="60">
        <f>'Рейтинговая таблица организаций'!BE7</f>
        <v>100</v>
      </c>
      <c r="AT7" s="60" t="str">
        <f t="shared" si="21"/>
        <v>1-13</v>
      </c>
      <c r="AU7" s="60">
        <f t="shared" si="22"/>
        <v>1</v>
      </c>
      <c r="AV7" s="60">
        <f t="shared" si="23"/>
        <v>13</v>
      </c>
      <c r="AW7" s="63" t="str">
        <f t="shared" si="24"/>
        <v>Асиновский район</v>
      </c>
      <c r="AX7" s="60">
        <f t="shared" si="25"/>
        <v>99</v>
      </c>
      <c r="AY7" s="60" t="str">
        <f t="shared" si="26"/>
        <v>Муниципальное автономное общеобразовательное учреждение «Средняя общеобразовательная школа с.Ново-Кусково Асиновского района Томской области»</v>
      </c>
      <c r="AZ7" s="60">
        <f>'Рейтинговая таблица организаций'!BF7</f>
        <v>98.4</v>
      </c>
      <c r="BA7" s="60" t="str">
        <f t="shared" si="27"/>
        <v>3-5</v>
      </c>
      <c r="BB7" s="60">
        <f t="shared" si="28"/>
        <v>3</v>
      </c>
      <c r="BC7" s="60">
        <f t="shared" si="29"/>
        <v>3</v>
      </c>
    </row>
    <row r="8" spans="1:55">
      <c r="A8" s="60">
        <f>'бланки '!D10</f>
        <v>100</v>
      </c>
      <c r="B8" s="61" t="str">
        <f>'Рейтинговая таблица организаций'!B8</f>
        <v>Муниципальное автономное общеобразовательное учреждение-основная общеобразовательная школа с.Больше-Дорохово Асиновского района Томской области</v>
      </c>
      <c r="C8" s="61" t="str">
        <f>'бланки '!A10</f>
        <v>Асиновский район</v>
      </c>
      <c r="D8" s="60">
        <f>'Рейтинговая таблица организаций'!C8</f>
        <v>22</v>
      </c>
      <c r="E8" s="60">
        <f t="shared" si="0"/>
        <v>100</v>
      </c>
      <c r="F8" s="60" t="str">
        <f t="shared" si="1"/>
        <v>Муниципальное автономное общеобразовательное учреждение-основная общеобразовательная школа с.Больше-Дорохово Асиновского района Томской области</v>
      </c>
      <c r="G8" s="60">
        <f>'Рейтинговая таблица организаций'!Q8</f>
        <v>100</v>
      </c>
      <c r="H8" s="60">
        <f>'Рейтинговая таблица организаций'!R8</f>
        <v>100</v>
      </c>
      <c r="I8" s="60">
        <f>'Рейтинговая таблица организаций'!S8</f>
        <v>100</v>
      </c>
      <c r="J8" s="60">
        <f>'Рейтинговая таблица организаций'!T8</f>
        <v>100</v>
      </c>
      <c r="K8" s="60" t="str">
        <f t="shared" si="2"/>
        <v>1-13</v>
      </c>
      <c r="L8" s="60">
        <f t="shared" si="3"/>
        <v>1</v>
      </c>
      <c r="M8" s="60">
        <f t="shared" si="4"/>
        <v>13</v>
      </c>
      <c r="N8" s="60">
        <f t="shared" si="5"/>
        <v>100</v>
      </c>
      <c r="O8" s="60" t="str">
        <f t="shared" si="6"/>
        <v>Муниципальное автономное общеобразовательное учреждение-основная общеобразовательная школа с.Больше-Дорохово Асиновского района Томской области</v>
      </c>
      <c r="P8" s="60">
        <f>'Рейтинговая таблица организаций'!Z8</f>
        <v>100</v>
      </c>
      <c r="Q8" s="60">
        <f>'Рейтинговая таблица организаций'!AB8</f>
        <v>100</v>
      </c>
      <c r="R8" s="60">
        <f>'Рейтинговая таблица организаций'!AC8</f>
        <v>100</v>
      </c>
      <c r="S8" s="60" t="str">
        <f t="shared" si="7"/>
        <v>1-13</v>
      </c>
      <c r="T8" s="60">
        <f t="shared" si="8"/>
        <v>1</v>
      </c>
      <c r="U8" s="60">
        <f t="shared" si="9"/>
        <v>13</v>
      </c>
      <c r="V8" s="60">
        <f t="shared" si="10"/>
        <v>100</v>
      </c>
      <c r="W8" s="60" t="str">
        <f t="shared" si="11"/>
        <v>Муниципальное автономное общеобразовательное учреждение-основная общеобразовательная школа с.Больше-Дорохово Асиновского района Томской области</v>
      </c>
      <c r="X8" s="60">
        <f>'Рейтинговая таблица организаций'!AH8</f>
        <v>60</v>
      </c>
      <c r="Y8" s="60">
        <f>'Рейтинговая таблица организаций'!AI8</f>
        <v>40</v>
      </c>
      <c r="Z8" s="62">
        <f>'Рейтинговая таблица организаций'!AJ8</f>
        <v>100</v>
      </c>
      <c r="AA8" s="60">
        <f>'Рейтинговая таблица организаций'!AK8</f>
        <v>64</v>
      </c>
      <c r="AB8" s="60" t="str">
        <f t="shared" si="12"/>
        <v>11</v>
      </c>
      <c r="AC8" s="60">
        <f t="shared" si="13"/>
        <v>11</v>
      </c>
      <c r="AD8" s="60">
        <f t="shared" si="14"/>
        <v>1</v>
      </c>
      <c r="AE8" s="60">
        <f t="shared" si="15"/>
        <v>100</v>
      </c>
      <c r="AF8" s="60" t="str">
        <f t="shared" si="16"/>
        <v>Муниципальное автономное общеобразовательное учреждение-основная общеобразовательная школа с.Больше-Дорохово Асиновского района Томской области</v>
      </c>
      <c r="AG8" s="60">
        <f>'Рейтинговая таблица организаций'!AR8</f>
        <v>100</v>
      </c>
      <c r="AH8" s="60">
        <f>'Рейтинговая таблица организаций'!AS8</f>
        <v>100</v>
      </c>
      <c r="AI8" s="60">
        <f>'Рейтинговая таблица организаций'!AT8</f>
        <v>100</v>
      </c>
      <c r="AJ8" s="60">
        <f>'Рейтинговая таблица организаций'!AU8</f>
        <v>100</v>
      </c>
      <c r="AK8" s="60" t="str">
        <f t="shared" si="17"/>
        <v>1-13</v>
      </c>
      <c r="AL8" s="60">
        <f t="shared" si="18"/>
        <v>1</v>
      </c>
      <c r="AM8" s="60">
        <f t="shared" si="19"/>
        <v>13</v>
      </c>
      <c r="AN8" s="60">
        <f>'бланки '!D10</f>
        <v>100</v>
      </c>
      <c r="AO8" s="60" t="str">
        <f t="shared" si="20"/>
        <v>Муниципальное автономное общеобразовательное учреждение-основная общеобразовательная школа с.Больше-Дорохово Асиновского района Томской области</v>
      </c>
      <c r="AP8" s="60">
        <f>'Рейтинговая таблица организаций'!BB8</f>
        <v>100</v>
      </c>
      <c r="AQ8" s="60">
        <f>'Рейтинговая таблица организаций'!BC8</f>
        <v>100</v>
      </c>
      <c r="AR8" s="60">
        <f>'Рейтинговая таблица организаций'!BD8</f>
        <v>100</v>
      </c>
      <c r="AS8" s="60">
        <f>'Рейтинговая таблица организаций'!BE8</f>
        <v>100</v>
      </c>
      <c r="AT8" s="60" t="str">
        <f t="shared" si="21"/>
        <v>1-13</v>
      </c>
      <c r="AU8" s="60">
        <f t="shared" si="22"/>
        <v>1</v>
      </c>
      <c r="AV8" s="60">
        <f t="shared" si="23"/>
        <v>13</v>
      </c>
      <c r="AW8" s="63" t="str">
        <f t="shared" si="24"/>
        <v>Асиновский район</v>
      </c>
      <c r="AX8" s="60">
        <f t="shared" si="25"/>
        <v>100</v>
      </c>
      <c r="AY8" s="60" t="str">
        <f t="shared" si="26"/>
        <v>Муниципальное автономное общеобразовательное учреждение-основная общеобразовательная школа с.Больше-Дорохово Асиновского района Томской области</v>
      </c>
      <c r="AZ8" s="60">
        <f>'Рейтинговая таблица организаций'!BF8</f>
        <v>92.8</v>
      </c>
      <c r="BA8" s="60" t="str">
        <f t="shared" si="27"/>
        <v>11</v>
      </c>
      <c r="BB8" s="60">
        <f t="shared" si="28"/>
        <v>11</v>
      </c>
      <c r="BC8" s="60">
        <f t="shared" si="29"/>
        <v>1</v>
      </c>
    </row>
    <row r="9" spans="1:55">
      <c r="A9" s="60">
        <f>'бланки '!D11</f>
        <v>101</v>
      </c>
      <c r="B9" s="61" t="str">
        <f>'Рейтинговая таблица организаций'!B9</f>
        <v>Муниципальное автономное общеобразовательное учреждение – средняя общеобразовательная школа с. Минаевки Асиновского района Томской области</v>
      </c>
      <c r="C9" s="61" t="str">
        <f>'бланки '!A11</f>
        <v>Асиновский район</v>
      </c>
      <c r="D9" s="60">
        <f>'Рейтинговая таблица организаций'!C9</f>
        <v>42</v>
      </c>
      <c r="E9" s="60">
        <f t="shared" si="0"/>
        <v>101</v>
      </c>
      <c r="F9" s="60" t="str">
        <f t="shared" si="1"/>
        <v>Муниципальное автономное общеобразовательное учреждение – средняя общеобразовательная школа с. Минаевки Асиновского района Томской области</v>
      </c>
      <c r="G9" s="60">
        <f>'Рейтинговая таблица организаций'!Q9</f>
        <v>100</v>
      </c>
      <c r="H9" s="60">
        <f>'Рейтинговая таблица организаций'!R9</f>
        <v>100</v>
      </c>
      <c r="I9" s="60">
        <f>'Рейтинговая таблица организаций'!S9</f>
        <v>100</v>
      </c>
      <c r="J9" s="60">
        <f>'Рейтинговая таблица организаций'!T9</f>
        <v>100</v>
      </c>
      <c r="K9" s="60" t="str">
        <f t="shared" si="2"/>
        <v>1-13</v>
      </c>
      <c r="L9" s="60">
        <f t="shared" si="3"/>
        <v>1</v>
      </c>
      <c r="M9" s="60">
        <f t="shared" si="4"/>
        <v>13</v>
      </c>
      <c r="N9" s="60">
        <f t="shared" si="5"/>
        <v>101</v>
      </c>
      <c r="O9" s="60" t="str">
        <f t="shared" si="6"/>
        <v>Муниципальное автономное общеобразовательное учреждение – средняя общеобразовательная школа с. Минаевки Асиновского района Томской области</v>
      </c>
      <c r="P9" s="60">
        <f>'Рейтинговая таблица организаций'!Z9</f>
        <v>100</v>
      </c>
      <c r="Q9" s="60">
        <f>'Рейтинговая таблица организаций'!AB9</f>
        <v>100</v>
      </c>
      <c r="R9" s="60">
        <f>'Рейтинговая таблица организаций'!AC9</f>
        <v>100</v>
      </c>
      <c r="S9" s="60" t="str">
        <f t="shared" si="7"/>
        <v>1-13</v>
      </c>
      <c r="T9" s="60">
        <f t="shared" si="8"/>
        <v>1</v>
      </c>
      <c r="U9" s="60">
        <f t="shared" si="9"/>
        <v>13</v>
      </c>
      <c r="V9" s="60">
        <f t="shared" si="10"/>
        <v>101</v>
      </c>
      <c r="W9" s="60" t="str">
        <f t="shared" si="11"/>
        <v>Муниципальное автономное общеобразовательное учреждение – средняя общеобразовательная школа с. Минаевки Асиновского района Томской области</v>
      </c>
      <c r="X9" s="60">
        <f>'Рейтинговая таблица организаций'!AH9</f>
        <v>80</v>
      </c>
      <c r="Y9" s="60">
        <f>'Рейтинговая таблица организаций'!AI9</f>
        <v>60</v>
      </c>
      <c r="Z9" s="62">
        <f>'Рейтинговая таблица организаций'!AJ9</f>
        <v>100</v>
      </c>
      <c r="AA9" s="60">
        <f>'Рейтинговая таблица организаций'!AK9</f>
        <v>78</v>
      </c>
      <c r="AB9" s="60" t="str">
        <f t="shared" si="12"/>
        <v>8</v>
      </c>
      <c r="AC9" s="60">
        <f t="shared" si="13"/>
        <v>8</v>
      </c>
      <c r="AD9" s="60">
        <f t="shared" si="14"/>
        <v>1</v>
      </c>
      <c r="AE9" s="60">
        <f t="shared" si="15"/>
        <v>101</v>
      </c>
      <c r="AF9" s="60" t="str">
        <f t="shared" si="16"/>
        <v>Муниципальное автономное общеобразовательное учреждение – средняя общеобразовательная школа с. Минаевки Асиновского района Томской области</v>
      </c>
      <c r="AG9" s="60">
        <f>'Рейтинговая таблица организаций'!AR9</f>
        <v>100</v>
      </c>
      <c r="AH9" s="60">
        <f>'Рейтинговая таблица организаций'!AS9</f>
        <v>100</v>
      </c>
      <c r="AI9" s="60">
        <f>'Рейтинговая таблица организаций'!AT9</f>
        <v>100</v>
      </c>
      <c r="AJ9" s="60">
        <f>'Рейтинговая таблица организаций'!AU9</f>
        <v>100</v>
      </c>
      <c r="AK9" s="60" t="str">
        <f t="shared" si="17"/>
        <v>1-13</v>
      </c>
      <c r="AL9" s="60">
        <f t="shared" si="18"/>
        <v>1</v>
      </c>
      <c r="AM9" s="60">
        <f t="shared" si="19"/>
        <v>13</v>
      </c>
      <c r="AN9" s="60">
        <f>'бланки '!D11</f>
        <v>101</v>
      </c>
      <c r="AO9" s="60" t="str">
        <f t="shared" si="20"/>
        <v>Муниципальное автономное общеобразовательное учреждение – средняя общеобразовательная школа с. Минаевки Асиновского района Томской области</v>
      </c>
      <c r="AP9" s="60">
        <f>'Рейтинговая таблица организаций'!BB9</f>
        <v>100</v>
      </c>
      <c r="AQ9" s="60">
        <f>'Рейтинговая таблица организаций'!BC9</f>
        <v>100</v>
      </c>
      <c r="AR9" s="60">
        <f>'Рейтинговая таблица организаций'!BD9</f>
        <v>100</v>
      </c>
      <c r="AS9" s="60">
        <f>'Рейтинговая таблица организаций'!BE9</f>
        <v>100</v>
      </c>
      <c r="AT9" s="60" t="str">
        <f t="shared" si="21"/>
        <v>1-13</v>
      </c>
      <c r="AU9" s="60">
        <f t="shared" si="22"/>
        <v>1</v>
      </c>
      <c r="AV9" s="60">
        <f t="shared" si="23"/>
        <v>13</v>
      </c>
      <c r="AW9" s="63" t="str">
        <f t="shared" si="24"/>
        <v>Асиновский район</v>
      </c>
      <c r="AX9" s="60">
        <f t="shared" si="25"/>
        <v>101</v>
      </c>
      <c r="AY9" s="60" t="str">
        <f t="shared" si="26"/>
        <v>Муниципальное автономное общеобразовательное учреждение – средняя общеобразовательная школа с. Минаевки Асиновского района Томской области</v>
      </c>
      <c r="AZ9" s="60">
        <f>'Рейтинговая таблица организаций'!BF9</f>
        <v>95.6</v>
      </c>
      <c r="BA9" s="60" t="str">
        <f t="shared" si="27"/>
        <v>8</v>
      </c>
      <c r="BB9" s="60">
        <f t="shared" si="28"/>
        <v>8</v>
      </c>
      <c r="BC9" s="60">
        <f t="shared" si="29"/>
        <v>1</v>
      </c>
    </row>
    <row r="10" spans="1:55">
      <c r="A10" s="60">
        <f>'бланки '!D12</f>
        <v>102</v>
      </c>
      <c r="B10" s="61" t="str">
        <f>'Рейтинговая таблица организаций'!B10</f>
        <v>Муниципальное автономное общеобразовательное учреждение - средняя общеобразовательная школа с. Новиковка Асиновского района Томской области</v>
      </c>
      <c r="C10" s="61" t="str">
        <f>'бланки '!A12</f>
        <v>Асиновский район</v>
      </c>
      <c r="D10" s="60">
        <f>'Рейтинговая таблица организаций'!C10</f>
        <v>64</v>
      </c>
      <c r="E10" s="60">
        <f t="shared" si="0"/>
        <v>102</v>
      </c>
      <c r="F10" s="60" t="str">
        <f t="shared" si="1"/>
        <v>Муниципальное автономное общеобразовательное учреждение - средняя общеобразовательная школа с. Новиковка Асиновского района Томской области</v>
      </c>
      <c r="G10" s="60">
        <f>'Рейтинговая таблица организаций'!Q10</f>
        <v>100</v>
      </c>
      <c r="H10" s="60">
        <f>'Рейтинговая таблица организаций'!R10</f>
        <v>100</v>
      </c>
      <c r="I10" s="60">
        <f>'Рейтинговая таблица организаций'!S10</f>
        <v>100</v>
      </c>
      <c r="J10" s="60">
        <f>'Рейтинговая таблица организаций'!T10</f>
        <v>100</v>
      </c>
      <c r="K10" s="60" t="str">
        <f t="shared" si="2"/>
        <v>1-13</v>
      </c>
      <c r="L10" s="60">
        <f t="shared" si="3"/>
        <v>1</v>
      </c>
      <c r="M10" s="60">
        <f t="shared" si="4"/>
        <v>13</v>
      </c>
      <c r="N10" s="60">
        <f t="shared" si="5"/>
        <v>102</v>
      </c>
      <c r="O10" s="60" t="str">
        <f t="shared" si="6"/>
        <v>Муниципальное автономное общеобразовательное учреждение - средняя общеобразовательная школа с. Новиковка Асиновского района Томской области</v>
      </c>
      <c r="P10" s="60">
        <f>'Рейтинговая таблица организаций'!Z10</f>
        <v>100</v>
      </c>
      <c r="Q10" s="60">
        <f>'Рейтинговая таблица организаций'!AB10</f>
        <v>100</v>
      </c>
      <c r="R10" s="60">
        <f>'Рейтинговая таблица организаций'!AC10</f>
        <v>100</v>
      </c>
      <c r="S10" s="60" t="str">
        <f t="shared" si="7"/>
        <v>1-13</v>
      </c>
      <c r="T10" s="60">
        <f t="shared" si="8"/>
        <v>1</v>
      </c>
      <c r="U10" s="60">
        <f t="shared" si="9"/>
        <v>13</v>
      </c>
      <c r="V10" s="60">
        <f t="shared" si="10"/>
        <v>102</v>
      </c>
      <c r="W10" s="60" t="str">
        <f t="shared" si="11"/>
        <v>Муниципальное автономное общеобразовательное учреждение - средняя общеобразовательная школа с. Новиковка Асиновского района Томской области</v>
      </c>
      <c r="X10" s="60">
        <f>'Рейтинговая таблица организаций'!AH10</f>
        <v>40</v>
      </c>
      <c r="Y10" s="60">
        <f>'Рейтинговая таблица организаций'!AI10</f>
        <v>60</v>
      </c>
      <c r="Z10" s="62">
        <f>'Рейтинговая таблица организаций'!AJ10</f>
        <v>100</v>
      </c>
      <c r="AA10" s="60">
        <f>'Рейтинговая таблица организаций'!AK10</f>
        <v>66</v>
      </c>
      <c r="AB10" s="60" t="str">
        <f t="shared" si="12"/>
        <v>10</v>
      </c>
      <c r="AC10" s="60">
        <f t="shared" si="13"/>
        <v>10</v>
      </c>
      <c r="AD10" s="60">
        <f t="shared" si="14"/>
        <v>1</v>
      </c>
      <c r="AE10" s="60">
        <f t="shared" si="15"/>
        <v>102</v>
      </c>
      <c r="AF10" s="60" t="str">
        <f t="shared" si="16"/>
        <v>Муниципальное автономное общеобразовательное учреждение - средняя общеобразовательная школа с. Новиковка Асиновского района Томской области</v>
      </c>
      <c r="AG10" s="60">
        <f>'Рейтинговая таблица организаций'!AR10</f>
        <v>100</v>
      </c>
      <c r="AH10" s="60">
        <f>'Рейтинговая таблица организаций'!AS10</f>
        <v>100</v>
      </c>
      <c r="AI10" s="60">
        <f>'Рейтинговая таблица организаций'!AT10</f>
        <v>100</v>
      </c>
      <c r="AJ10" s="60">
        <f>'Рейтинговая таблица организаций'!AU10</f>
        <v>100</v>
      </c>
      <c r="AK10" s="60" t="str">
        <f t="shared" si="17"/>
        <v>1-13</v>
      </c>
      <c r="AL10" s="60">
        <f t="shared" si="18"/>
        <v>1</v>
      </c>
      <c r="AM10" s="60">
        <f t="shared" si="19"/>
        <v>13</v>
      </c>
      <c r="AN10" s="60">
        <f>'бланки '!D12</f>
        <v>102</v>
      </c>
      <c r="AO10" s="60" t="str">
        <f t="shared" si="20"/>
        <v>Муниципальное автономное общеобразовательное учреждение - средняя общеобразовательная школа с. Новиковка Асиновского района Томской области</v>
      </c>
      <c r="AP10" s="60">
        <f>'Рейтинговая таблица организаций'!BB10</f>
        <v>100</v>
      </c>
      <c r="AQ10" s="60">
        <f>'Рейтинговая таблица организаций'!BC10</f>
        <v>100</v>
      </c>
      <c r="AR10" s="60">
        <f>'Рейтинговая таблица организаций'!BD10</f>
        <v>100</v>
      </c>
      <c r="AS10" s="60">
        <f>'Рейтинговая таблица организаций'!BE10</f>
        <v>100</v>
      </c>
      <c r="AT10" s="60" t="str">
        <f t="shared" si="21"/>
        <v>1-13</v>
      </c>
      <c r="AU10" s="60">
        <f t="shared" si="22"/>
        <v>1</v>
      </c>
      <c r="AV10" s="60">
        <f t="shared" si="23"/>
        <v>13</v>
      </c>
      <c r="AW10" s="63" t="str">
        <f t="shared" si="24"/>
        <v>Асиновский район</v>
      </c>
      <c r="AX10" s="60">
        <f t="shared" si="25"/>
        <v>102</v>
      </c>
      <c r="AY10" s="60" t="str">
        <f t="shared" si="26"/>
        <v>Муниципальное автономное общеобразовательное учреждение - средняя общеобразовательная школа с. Новиковка Асиновского района Томской области</v>
      </c>
      <c r="AZ10" s="60">
        <f>'Рейтинговая таблица организаций'!BF10</f>
        <v>93.2</v>
      </c>
      <c r="BA10" s="60" t="str">
        <f t="shared" si="27"/>
        <v>10</v>
      </c>
      <c r="BB10" s="60">
        <f t="shared" si="28"/>
        <v>10</v>
      </c>
      <c r="BC10" s="60">
        <f t="shared" si="29"/>
        <v>1</v>
      </c>
    </row>
    <row r="11" spans="1:55">
      <c r="A11" s="60">
        <f>'бланки '!D13</f>
        <v>103</v>
      </c>
      <c r="B11" s="61" t="str">
        <f>'Рейтинговая таблица организаций'!B11</f>
        <v>Муниципальное автономное общеобразовательное учреждение «Общеобразовательная школа № 5 г. Асино»</v>
      </c>
      <c r="C11" s="61" t="str">
        <f>'бланки '!A13</f>
        <v>Асиновский район</v>
      </c>
      <c r="D11" s="60">
        <f>'Рейтинговая таблица организаций'!C11</f>
        <v>208</v>
      </c>
      <c r="E11" s="60">
        <f t="shared" si="0"/>
        <v>103</v>
      </c>
      <c r="F11" s="60" t="str">
        <f t="shared" si="1"/>
        <v>Муниципальное автономное общеобразовательное учреждение «Общеобразовательная школа № 5 г. Асино»</v>
      </c>
      <c r="G11" s="60">
        <f>'Рейтинговая таблица организаций'!Q11</f>
        <v>100</v>
      </c>
      <c r="H11" s="60">
        <f>'Рейтинговая таблица организаций'!R11</f>
        <v>100</v>
      </c>
      <c r="I11" s="60">
        <f>'Рейтинговая таблица организаций'!S11</f>
        <v>100</v>
      </c>
      <c r="J11" s="60">
        <f>'Рейтинговая таблица организаций'!T11</f>
        <v>100</v>
      </c>
      <c r="K11" s="60" t="str">
        <f t="shared" si="2"/>
        <v>1-13</v>
      </c>
      <c r="L11" s="60">
        <f t="shared" si="3"/>
        <v>1</v>
      </c>
      <c r="M11" s="60">
        <f t="shared" si="4"/>
        <v>13</v>
      </c>
      <c r="N11" s="60">
        <f t="shared" si="5"/>
        <v>103</v>
      </c>
      <c r="O11" s="60" t="str">
        <f t="shared" si="6"/>
        <v>Муниципальное автономное общеобразовательное учреждение «Общеобразовательная школа № 5 г. Асино»</v>
      </c>
      <c r="P11" s="60">
        <f>'Рейтинговая таблица организаций'!Z11</f>
        <v>100</v>
      </c>
      <c r="Q11" s="60">
        <f>'Рейтинговая таблица организаций'!AB11</f>
        <v>100</v>
      </c>
      <c r="R11" s="60">
        <f>'Рейтинговая таблица организаций'!AC11</f>
        <v>100</v>
      </c>
      <c r="S11" s="60" t="str">
        <f t="shared" si="7"/>
        <v>1-13</v>
      </c>
      <c r="T11" s="60">
        <f t="shared" si="8"/>
        <v>1</v>
      </c>
      <c r="U11" s="60">
        <f t="shared" si="9"/>
        <v>13</v>
      </c>
      <c r="V11" s="60">
        <f t="shared" si="10"/>
        <v>103</v>
      </c>
      <c r="W11" s="60" t="str">
        <f t="shared" si="11"/>
        <v>Муниципальное автономное общеобразовательное учреждение «Общеобразовательная школа № 5 г. Асино»</v>
      </c>
      <c r="X11" s="60">
        <f>'Рейтинговая таблица организаций'!AH11</f>
        <v>20</v>
      </c>
      <c r="Y11" s="60">
        <f>'Рейтинговая таблица организаций'!AI11</f>
        <v>80</v>
      </c>
      <c r="Z11" s="62">
        <f>'Рейтинговая таблица организаций'!AJ11</f>
        <v>100</v>
      </c>
      <c r="AA11" s="60">
        <f>'Рейтинговая таблица организаций'!AK11</f>
        <v>68</v>
      </c>
      <c r="AB11" s="60" t="str">
        <f t="shared" si="12"/>
        <v>9</v>
      </c>
      <c r="AC11" s="60">
        <f t="shared" si="13"/>
        <v>9</v>
      </c>
      <c r="AD11" s="60">
        <f t="shared" si="14"/>
        <v>1</v>
      </c>
      <c r="AE11" s="60">
        <f t="shared" si="15"/>
        <v>103</v>
      </c>
      <c r="AF11" s="60" t="str">
        <f t="shared" si="16"/>
        <v>Муниципальное автономное общеобразовательное учреждение «Общеобразовательная школа № 5 г. Асино»</v>
      </c>
      <c r="AG11" s="60">
        <f>'Рейтинговая таблица организаций'!AR11</f>
        <v>100</v>
      </c>
      <c r="AH11" s="60">
        <f>'Рейтинговая таблица организаций'!AS11</f>
        <v>100</v>
      </c>
      <c r="AI11" s="60">
        <f>'Рейтинговая таблица организаций'!AT11</f>
        <v>100</v>
      </c>
      <c r="AJ11" s="60">
        <f>'Рейтинговая таблица организаций'!AU11</f>
        <v>100</v>
      </c>
      <c r="AK11" s="60" t="str">
        <f t="shared" si="17"/>
        <v>1-13</v>
      </c>
      <c r="AL11" s="60">
        <f t="shared" si="18"/>
        <v>1</v>
      </c>
      <c r="AM11" s="60">
        <f t="shared" si="19"/>
        <v>13</v>
      </c>
      <c r="AN11" s="60">
        <f>'бланки '!D13</f>
        <v>103</v>
      </c>
      <c r="AO11" s="60" t="str">
        <f t="shared" si="20"/>
        <v>Муниципальное автономное общеобразовательное учреждение «Общеобразовательная школа № 5 г. Асино»</v>
      </c>
      <c r="AP11" s="60">
        <f>'Рейтинговая таблица организаций'!BB11</f>
        <v>100</v>
      </c>
      <c r="AQ11" s="60">
        <f>'Рейтинговая таблица организаций'!BC11</f>
        <v>100</v>
      </c>
      <c r="AR11" s="60">
        <f>'Рейтинговая таблица организаций'!BD11</f>
        <v>100</v>
      </c>
      <c r="AS11" s="60">
        <f>'Рейтинговая таблица организаций'!BE11</f>
        <v>100</v>
      </c>
      <c r="AT11" s="60" t="str">
        <f t="shared" si="21"/>
        <v>1-13</v>
      </c>
      <c r="AU11" s="60">
        <f t="shared" si="22"/>
        <v>1</v>
      </c>
      <c r="AV11" s="60">
        <f t="shared" si="23"/>
        <v>13</v>
      </c>
      <c r="AW11" s="63" t="str">
        <f t="shared" si="24"/>
        <v>Асиновский район</v>
      </c>
      <c r="AX11" s="60">
        <f t="shared" si="25"/>
        <v>103</v>
      </c>
      <c r="AY11" s="60" t="str">
        <f t="shared" si="26"/>
        <v>Муниципальное автономное общеобразовательное учреждение «Общеобразовательная школа № 5 г. Асино»</v>
      </c>
      <c r="AZ11" s="60">
        <f>'Рейтинговая таблица организаций'!BF11</f>
        <v>93.6</v>
      </c>
      <c r="BA11" s="60" t="str">
        <f t="shared" si="27"/>
        <v>9</v>
      </c>
      <c r="BB11" s="60">
        <f t="shared" si="28"/>
        <v>9</v>
      </c>
      <c r="BC11" s="60">
        <f t="shared" si="29"/>
        <v>1</v>
      </c>
    </row>
    <row r="12" spans="1:55">
      <c r="A12" s="60">
        <f>'бланки '!D14</f>
        <v>104</v>
      </c>
      <c r="B12" s="61" t="str">
        <f>'Рейтинговая таблица организаций'!B12</f>
        <v>Муниципальное автономное общеобразовательное учреждение - средняя общеобразовательная школа с. Новониколавки Асиновского района Томской области</v>
      </c>
      <c r="C12" s="61" t="str">
        <f>'бланки '!A14</f>
        <v>Асиновский район</v>
      </c>
      <c r="D12" s="60">
        <f>'Рейтинговая таблица организаций'!C12</f>
        <v>64</v>
      </c>
      <c r="E12" s="60">
        <f t="shared" si="0"/>
        <v>104</v>
      </c>
      <c r="F12" s="60" t="str">
        <f t="shared" si="1"/>
        <v>Муниципальное автономное общеобразовательное учреждение - средняя общеобразовательная школа с. Новониколавки Асиновского района Томской области</v>
      </c>
      <c r="G12" s="60">
        <f>'Рейтинговая таблица организаций'!Q12</f>
        <v>100</v>
      </c>
      <c r="H12" s="60">
        <f>'Рейтинговая таблица организаций'!R12</f>
        <v>100</v>
      </c>
      <c r="I12" s="60">
        <f>'Рейтинговая таблица организаций'!S12</f>
        <v>100</v>
      </c>
      <c r="J12" s="60">
        <f>'Рейтинговая таблица организаций'!T12</f>
        <v>100</v>
      </c>
      <c r="K12" s="60" t="str">
        <f t="shared" si="2"/>
        <v>1-13</v>
      </c>
      <c r="L12" s="60">
        <f t="shared" si="3"/>
        <v>1</v>
      </c>
      <c r="M12" s="60">
        <f t="shared" si="4"/>
        <v>13</v>
      </c>
      <c r="N12" s="60">
        <f t="shared" si="5"/>
        <v>104</v>
      </c>
      <c r="O12" s="60" t="str">
        <f t="shared" si="6"/>
        <v>Муниципальное автономное общеобразовательное учреждение - средняя общеобразовательная школа с. Новониколавки Асиновского района Томской области</v>
      </c>
      <c r="P12" s="60">
        <f>'Рейтинговая таблица организаций'!Z12</f>
        <v>100</v>
      </c>
      <c r="Q12" s="60">
        <f>'Рейтинговая таблица организаций'!AB12</f>
        <v>100</v>
      </c>
      <c r="R12" s="60">
        <f>'Рейтинговая таблица организаций'!AC12</f>
        <v>100</v>
      </c>
      <c r="S12" s="60" t="str">
        <f t="shared" si="7"/>
        <v>1-13</v>
      </c>
      <c r="T12" s="60">
        <f t="shared" si="8"/>
        <v>1</v>
      </c>
      <c r="U12" s="60">
        <f t="shared" si="9"/>
        <v>13</v>
      </c>
      <c r="V12" s="60">
        <f t="shared" si="10"/>
        <v>104</v>
      </c>
      <c r="W12" s="60" t="str">
        <f t="shared" si="11"/>
        <v>Муниципальное автономное общеобразовательное учреждение - средняя общеобразовательная школа с. Новониколавки Асиновского района Томской области</v>
      </c>
      <c r="X12" s="60">
        <f>'Рейтинговая таблица организаций'!AH12</f>
        <v>80</v>
      </c>
      <c r="Y12" s="60">
        <f>'Рейтинговая таблица организаций'!AI12</f>
        <v>80</v>
      </c>
      <c r="Z12" s="62">
        <f>'Рейтинговая таблица организаций'!AJ12</f>
        <v>100</v>
      </c>
      <c r="AA12" s="60">
        <f>'Рейтинговая таблица организаций'!AK12</f>
        <v>86</v>
      </c>
      <c r="AB12" s="60" t="str">
        <f t="shared" si="12"/>
        <v>6</v>
      </c>
      <c r="AC12" s="60">
        <f t="shared" si="13"/>
        <v>6</v>
      </c>
      <c r="AD12" s="60">
        <f t="shared" si="14"/>
        <v>1</v>
      </c>
      <c r="AE12" s="60">
        <f t="shared" si="15"/>
        <v>104</v>
      </c>
      <c r="AF12" s="60" t="str">
        <f t="shared" si="16"/>
        <v>Муниципальное автономное общеобразовательное учреждение - средняя общеобразовательная школа с. Новониколавки Асиновского района Томской области</v>
      </c>
      <c r="AG12" s="60">
        <f>'Рейтинговая таблица организаций'!AR12</f>
        <v>100</v>
      </c>
      <c r="AH12" s="60">
        <f>'Рейтинговая таблица организаций'!AS12</f>
        <v>100</v>
      </c>
      <c r="AI12" s="60">
        <f>'Рейтинговая таблица организаций'!AT12</f>
        <v>100</v>
      </c>
      <c r="AJ12" s="60">
        <f>'Рейтинговая таблица организаций'!AU12</f>
        <v>100</v>
      </c>
      <c r="AK12" s="60" t="str">
        <f t="shared" si="17"/>
        <v>1-13</v>
      </c>
      <c r="AL12" s="60">
        <f t="shared" si="18"/>
        <v>1</v>
      </c>
      <c r="AM12" s="60">
        <f t="shared" si="19"/>
        <v>13</v>
      </c>
      <c r="AN12" s="60">
        <f>'бланки '!D14</f>
        <v>104</v>
      </c>
      <c r="AO12" s="60" t="str">
        <f t="shared" si="20"/>
        <v>Муниципальное автономное общеобразовательное учреждение - средняя общеобразовательная школа с. Новониколавки Асиновского района Томской области</v>
      </c>
      <c r="AP12" s="60">
        <f>'Рейтинговая таблица организаций'!BB12</f>
        <v>100</v>
      </c>
      <c r="AQ12" s="60">
        <f>'Рейтинговая таблица организаций'!BC12</f>
        <v>100</v>
      </c>
      <c r="AR12" s="60">
        <f>'Рейтинговая таблица организаций'!BD12</f>
        <v>100</v>
      </c>
      <c r="AS12" s="60">
        <f>'Рейтинговая таблица организаций'!BE12</f>
        <v>100</v>
      </c>
      <c r="AT12" s="60" t="str">
        <f t="shared" si="21"/>
        <v>1-13</v>
      </c>
      <c r="AU12" s="60">
        <f t="shared" si="22"/>
        <v>1</v>
      </c>
      <c r="AV12" s="60">
        <f t="shared" si="23"/>
        <v>13</v>
      </c>
      <c r="AW12" s="63" t="str">
        <f t="shared" si="24"/>
        <v>Асиновский район</v>
      </c>
      <c r="AX12" s="60">
        <f t="shared" si="25"/>
        <v>104</v>
      </c>
      <c r="AY12" s="60" t="str">
        <f t="shared" si="26"/>
        <v>Муниципальное автономное общеобразовательное учреждение - средняя общеобразовательная школа с. Новониколавки Асиновского района Томской области</v>
      </c>
      <c r="AZ12" s="60">
        <f>'Рейтинговая таблица организаций'!BF12</f>
        <v>97.2</v>
      </c>
      <c r="BA12" s="60" t="str">
        <f t="shared" si="27"/>
        <v>6</v>
      </c>
      <c r="BB12" s="60">
        <f t="shared" si="28"/>
        <v>6</v>
      </c>
      <c r="BC12" s="60">
        <f t="shared" si="29"/>
        <v>1</v>
      </c>
    </row>
    <row r="13" spans="1:55">
      <c r="A13" s="60">
        <f>'бланки '!D15</f>
        <v>105</v>
      </c>
      <c r="B13" s="61" t="str">
        <f>'Рейтинговая таблица организаций'!B13</f>
        <v>Муниципальное автономное общеобразовательное учреждение средняя общеобразовательная школа № 1 г. Асино</v>
      </c>
      <c r="C13" s="61" t="str">
        <f>'бланки '!A15</f>
        <v>Асиновский район</v>
      </c>
      <c r="D13" s="60">
        <f>'Рейтинговая таблица организаций'!C13</f>
        <v>495</v>
      </c>
      <c r="E13" s="60">
        <f t="shared" si="0"/>
        <v>105</v>
      </c>
      <c r="F13" s="60" t="str">
        <f t="shared" si="1"/>
        <v>Муниципальное автономное общеобразовательное учреждение средняя общеобразовательная школа № 1 г. Асино</v>
      </c>
      <c r="G13" s="60">
        <f>'Рейтинговая таблица организаций'!Q13</f>
        <v>100</v>
      </c>
      <c r="H13" s="60">
        <f>'Рейтинговая таблица организаций'!R13</f>
        <v>100</v>
      </c>
      <c r="I13" s="60">
        <f>'Рейтинговая таблица организаций'!S13</f>
        <v>100</v>
      </c>
      <c r="J13" s="60">
        <f>'Рейтинговая таблица организаций'!T13</f>
        <v>100</v>
      </c>
      <c r="K13" s="60" t="str">
        <f t="shared" si="2"/>
        <v>1-13</v>
      </c>
      <c r="L13" s="60">
        <f t="shared" si="3"/>
        <v>1</v>
      </c>
      <c r="M13" s="60">
        <f t="shared" si="4"/>
        <v>13</v>
      </c>
      <c r="N13" s="60">
        <f t="shared" si="5"/>
        <v>105</v>
      </c>
      <c r="O13" s="60" t="str">
        <f t="shared" si="6"/>
        <v>Муниципальное автономное общеобразовательное учреждение средняя общеобразовательная школа № 1 г. Асино</v>
      </c>
      <c r="P13" s="60">
        <f>'Рейтинговая таблица организаций'!Z13</f>
        <v>100</v>
      </c>
      <c r="Q13" s="60">
        <f>'Рейтинговая таблица организаций'!AB13</f>
        <v>100</v>
      </c>
      <c r="R13" s="60">
        <f>'Рейтинговая таблица организаций'!AC13</f>
        <v>100</v>
      </c>
      <c r="S13" s="60" t="str">
        <f t="shared" si="7"/>
        <v>1-13</v>
      </c>
      <c r="T13" s="60">
        <f t="shared" si="8"/>
        <v>1</v>
      </c>
      <c r="U13" s="60">
        <f t="shared" si="9"/>
        <v>13</v>
      </c>
      <c r="V13" s="60">
        <f t="shared" si="10"/>
        <v>105</v>
      </c>
      <c r="W13" s="60" t="str">
        <f t="shared" si="11"/>
        <v>Муниципальное автономное общеобразовательное учреждение средняя общеобразовательная школа № 1 г. Асино</v>
      </c>
      <c r="X13" s="60">
        <f>'Рейтинговая таблица организаций'!AH13</f>
        <v>20</v>
      </c>
      <c r="Y13" s="60">
        <f>'Рейтинговая таблица организаций'!AI13</f>
        <v>60</v>
      </c>
      <c r="Z13" s="62">
        <f>'Рейтинговая таблица организаций'!AJ13</f>
        <v>100</v>
      </c>
      <c r="AA13" s="60">
        <f>'Рейтинговая таблица организаций'!AK13</f>
        <v>60</v>
      </c>
      <c r="AB13" s="60" t="str">
        <f t="shared" si="12"/>
        <v>12</v>
      </c>
      <c r="AC13" s="60">
        <f t="shared" si="13"/>
        <v>12</v>
      </c>
      <c r="AD13" s="60">
        <f t="shared" si="14"/>
        <v>1</v>
      </c>
      <c r="AE13" s="60">
        <f t="shared" si="15"/>
        <v>105</v>
      </c>
      <c r="AF13" s="60" t="str">
        <f t="shared" si="16"/>
        <v>Муниципальное автономное общеобразовательное учреждение средняя общеобразовательная школа № 1 г. Асино</v>
      </c>
      <c r="AG13" s="60">
        <f>'Рейтинговая таблица организаций'!AR13</f>
        <v>100</v>
      </c>
      <c r="AH13" s="60">
        <f>'Рейтинговая таблица организаций'!AS13</f>
        <v>100</v>
      </c>
      <c r="AI13" s="60">
        <f>'Рейтинговая таблица организаций'!AT13</f>
        <v>100</v>
      </c>
      <c r="AJ13" s="60">
        <f>'Рейтинговая таблица организаций'!AU13</f>
        <v>100</v>
      </c>
      <c r="AK13" s="60" t="str">
        <f t="shared" si="17"/>
        <v>1-13</v>
      </c>
      <c r="AL13" s="60">
        <f t="shared" si="18"/>
        <v>1</v>
      </c>
      <c r="AM13" s="60">
        <f t="shared" si="19"/>
        <v>13</v>
      </c>
      <c r="AN13" s="60">
        <f>'бланки '!D15</f>
        <v>105</v>
      </c>
      <c r="AO13" s="60" t="str">
        <f t="shared" si="20"/>
        <v>Муниципальное автономное общеобразовательное учреждение средняя общеобразовательная школа № 1 г. Асино</v>
      </c>
      <c r="AP13" s="60">
        <f>'Рейтинговая таблица организаций'!BB13</f>
        <v>100</v>
      </c>
      <c r="AQ13" s="60">
        <f>'Рейтинговая таблица организаций'!BC13</f>
        <v>100</v>
      </c>
      <c r="AR13" s="60">
        <f>'Рейтинговая таблица организаций'!BD13</f>
        <v>100</v>
      </c>
      <c r="AS13" s="60">
        <f>'Рейтинговая таблица организаций'!BE13</f>
        <v>100</v>
      </c>
      <c r="AT13" s="60" t="str">
        <f t="shared" si="21"/>
        <v>1-13</v>
      </c>
      <c r="AU13" s="60">
        <f t="shared" si="22"/>
        <v>1</v>
      </c>
      <c r="AV13" s="60">
        <f t="shared" si="23"/>
        <v>13</v>
      </c>
      <c r="AW13" s="63" t="str">
        <f t="shared" si="24"/>
        <v>Асиновский район</v>
      </c>
      <c r="AX13" s="60">
        <f t="shared" si="25"/>
        <v>105</v>
      </c>
      <c r="AY13" s="60" t="str">
        <f t="shared" si="26"/>
        <v>Муниципальное автономное общеобразовательное учреждение средняя общеобразовательная школа № 1 г. Асино</v>
      </c>
      <c r="AZ13" s="60">
        <f>'Рейтинговая таблица организаций'!BF13</f>
        <v>92</v>
      </c>
      <c r="BA13" s="60" t="str">
        <f t="shared" si="27"/>
        <v>12</v>
      </c>
      <c r="BB13" s="60">
        <f t="shared" si="28"/>
        <v>12</v>
      </c>
      <c r="BC13" s="60">
        <f t="shared" si="29"/>
        <v>1</v>
      </c>
    </row>
    <row r="14" spans="1:55">
      <c r="A14" s="60">
        <f>'бланки '!D16</f>
        <v>106</v>
      </c>
      <c r="B14" s="61" t="str">
        <f>'Рейтинговая таблица организаций'!B14</f>
        <v>Муниципальное автономное общеобразовательное учреждение гимназия № 2 г. Асино</v>
      </c>
      <c r="C14" s="61" t="str">
        <f>'бланки '!A16</f>
        <v>Асиновский район</v>
      </c>
      <c r="D14" s="60">
        <f>'Рейтинговая таблица организаций'!C14</f>
        <v>496</v>
      </c>
      <c r="E14" s="60">
        <f t="shared" si="0"/>
        <v>106</v>
      </c>
      <c r="F14" s="60" t="str">
        <f t="shared" si="1"/>
        <v>Муниципальное автономное общеобразовательное учреждение гимназия № 2 г. Асино</v>
      </c>
      <c r="G14" s="60">
        <f>'Рейтинговая таблица организаций'!Q14</f>
        <v>100</v>
      </c>
      <c r="H14" s="60">
        <f>'Рейтинговая таблица организаций'!R14</f>
        <v>100</v>
      </c>
      <c r="I14" s="60">
        <f>'Рейтинговая таблица организаций'!S14</f>
        <v>100</v>
      </c>
      <c r="J14" s="60">
        <f>'Рейтинговая таблица организаций'!T14</f>
        <v>100</v>
      </c>
      <c r="K14" s="60" t="str">
        <f t="shared" si="2"/>
        <v>1-13</v>
      </c>
      <c r="L14" s="60">
        <f t="shared" si="3"/>
        <v>1</v>
      </c>
      <c r="M14" s="60">
        <f t="shared" si="4"/>
        <v>13</v>
      </c>
      <c r="N14" s="60">
        <f t="shared" si="5"/>
        <v>106</v>
      </c>
      <c r="O14" s="60" t="str">
        <f t="shared" si="6"/>
        <v>Муниципальное автономное общеобразовательное учреждение гимназия № 2 г. Асино</v>
      </c>
      <c r="P14" s="60">
        <f>'Рейтинговая таблица организаций'!Z14</f>
        <v>100</v>
      </c>
      <c r="Q14" s="60">
        <f>'Рейтинговая таблица организаций'!AB14</f>
        <v>100</v>
      </c>
      <c r="R14" s="60">
        <f>'Рейтинговая таблица организаций'!AC14</f>
        <v>100</v>
      </c>
      <c r="S14" s="60" t="str">
        <f t="shared" si="7"/>
        <v>1-13</v>
      </c>
      <c r="T14" s="60">
        <f t="shared" si="8"/>
        <v>1</v>
      </c>
      <c r="U14" s="60">
        <f t="shared" si="9"/>
        <v>13</v>
      </c>
      <c r="V14" s="60">
        <f t="shared" si="10"/>
        <v>106</v>
      </c>
      <c r="W14" s="60" t="str">
        <f t="shared" si="11"/>
        <v>Муниципальное автономное общеобразовательное учреждение гимназия № 2 г. Асино</v>
      </c>
      <c r="X14" s="60">
        <f>'Рейтинговая таблица организаций'!AH14</f>
        <v>60</v>
      </c>
      <c r="Y14" s="60">
        <f>'Рейтинговая таблица организаций'!AI14</f>
        <v>80</v>
      </c>
      <c r="Z14" s="62">
        <f>'Рейтинговая таблица организаций'!AJ14</f>
        <v>100</v>
      </c>
      <c r="AA14" s="60">
        <f>'Рейтинговая таблица организаций'!AK14</f>
        <v>80</v>
      </c>
      <c r="AB14" s="60" t="str">
        <f t="shared" si="12"/>
        <v>7</v>
      </c>
      <c r="AC14" s="60">
        <f t="shared" si="13"/>
        <v>7</v>
      </c>
      <c r="AD14" s="60">
        <f t="shared" si="14"/>
        <v>1</v>
      </c>
      <c r="AE14" s="60">
        <f t="shared" si="15"/>
        <v>106</v>
      </c>
      <c r="AF14" s="60" t="str">
        <f t="shared" si="16"/>
        <v>Муниципальное автономное общеобразовательное учреждение гимназия № 2 г. Асино</v>
      </c>
      <c r="AG14" s="60">
        <f>'Рейтинговая таблица организаций'!AR14</f>
        <v>100</v>
      </c>
      <c r="AH14" s="60">
        <f>'Рейтинговая таблица организаций'!AS14</f>
        <v>100</v>
      </c>
      <c r="AI14" s="60">
        <f>'Рейтинговая таблица организаций'!AT14</f>
        <v>100</v>
      </c>
      <c r="AJ14" s="60">
        <f>'Рейтинговая таблица организаций'!AU14</f>
        <v>100</v>
      </c>
      <c r="AK14" s="60" t="str">
        <f t="shared" si="17"/>
        <v>1-13</v>
      </c>
      <c r="AL14" s="60">
        <f t="shared" si="18"/>
        <v>1</v>
      </c>
      <c r="AM14" s="60">
        <f t="shared" si="19"/>
        <v>13</v>
      </c>
      <c r="AN14" s="60">
        <f>'бланки '!D16</f>
        <v>106</v>
      </c>
      <c r="AO14" s="60" t="str">
        <f t="shared" si="20"/>
        <v>Муниципальное автономное общеобразовательное учреждение гимназия № 2 г. Асино</v>
      </c>
      <c r="AP14" s="60">
        <f>'Рейтинговая таблица организаций'!BB14</f>
        <v>100</v>
      </c>
      <c r="AQ14" s="60">
        <f>'Рейтинговая таблица организаций'!BC14</f>
        <v>100</v>
      </c>
      <c r="AR14" s="60">
        <f>'Рейтинговая таблица организаций'!BD14</f>
        <v>100</v>
      </c>
      <c r="AS14" s="60">
        <f>'Рейтинговая таблица организаций'!BE14</f>
        <v>100</v>
      </c>
      <c r="AT14" s="60" t="str">
        <f t="shared" si="21"/>
        <v>1-13</v>
      </c>
      <c r="AU14" s="60">
        <f t="shared" si="22"/>
        <v>1</v>
      </c>
      <c r="AV14" s="60">
        <f t="shared" si="23"/>
        <v>13</v>
      </c>
      <c r="AW14" s="63" t="str">
        <f t="shared" si="24"/>
        <v>Асиновский район</v>
      </c>
      <c r="AX14" s="60">
        <f t="shared" si="25"/>
        <v>106</v>
      </c>
      <c r="AY14" s="60" t="str">
        <f t="shared" si="26"/>
        <v>Муниципальное автономное общеобразовательное учреждение гимназия № 2 г. Асино</v>
      </c>
      <c r="AZ14" s="60">
        <f>'Рейтинговая таблица организаций'!BF14</f>
        <v>96</v>
      </c>
      <c r="BA14" s="60" t="str">
        <f t="shared" si="27"/>
        <v>7</v>
      </c>
      <c r="BB14" s="60">
        <f t="shared" si="28"/>
        <v>7</v>
      </c>
      <c r="BC14" s="60">
        <f t="shared" si="29"/>
        <v>1</v>
      </c>
    </row>
    <row r="15" spans="1:55">
      <c r="A15" s="60">
        <f>'бланки '!D17</f>
        <v>107</v>
      </c>
      <c r="B15" s="61" t="str">
        <f>'Рейтинговая таблица организаций'!B15</f>
        <v>Муниципальное автономное общеобразовательное учреждение - средняя общеобразовательная школа с. Ягодного Асиновского района Томской области</v>
      </c>
      <c r="C15" s="61" t="str">
        <f>'бланки '!A17</f>
        <v>Асиновский район</v>
      </c>
      <c r="D15" s="60">
        <f>'Рейтинговая таблица организаций'!C15</f>
        <v>76</v>
      </c>
      <c r="E15" s="60">
        <f t="shared" si="0"/>
        <v>107</v>
      </c>
      <c r="F15" s="60" t="str">
        <f t="shared" si="1"/>
        <v>Муниципальное автономное общеобразовательное учреждение - средняя общеобразовательная школа с. Ягодного Асиновского района Томской области</v>
      </c>
      <c r="G15" s="60">
        <f>'Рейтинговая таблица организаций'!Q15</f>
        <v>100</v>
      </c>
      <c r="H15" s="60">
        <f>'Рейтинговая таблица организаций'!R15</f>
        <v>100</v>
      </c>
      <c r="I15" s="60">
        <f>'Рейтинговая таблица организаций'!S15</f>
        <v>100</v>
      </c>
      <c r="J15" s="60">
        <f>'Рейтинговая таблица организаций'!T15</f>
        <v>100</v>
      </c>
      <c r="K15" s="60" t="str">
        <f t="shared" si="2"/>
        <v>1-13</v>
      </c>
      <c r="L15" s="60">
        <f t="shared" si="3"/>
        <v>1</v>
      </c>
      <c r="M15" s="60">
        <f t="shared" si="4"/>
        <v>13</v>
      </c>
      <c r="N15" s="60">
        <f t="shared" si="5"/>
        <v>107</v>
      </c>
      <c r="O15" s="60" t="str">
        <f t="shared" si="6"/>
        <v>Муниципальное автономное общеобразовательное учреждение - средняя общеобразовательная школа с. Ягодного Асиновского района Томской области</v>
      </c>
      <c r="P15" s="60">
        <f>'Рейтинговая таблица организаций'!Z15</f>
        <v>100</v>
      </c>
      <c r="Q15" s="60">
        <f>'Рейтинговая таблица организаций'!AB15</f>
        <v>100</v>
      </c>
      <c r="R15" s="60">
        <f>'Рейтинговая таблица организаций'!AC15</f>
        <v>100</v>
      </c>
      <c r="S15" s="60" t="str">
        <f t="shared" si="7"/>
        <v>1-13</v>
      </c>
      <c r="T15" s="60">
        <f t="shared" si="8"/>
        <v>1</v>
      </c>
      <c r="U15" s="60">
        <f t="shared" si="9"/>
        <v>13</v>
      </c>
      <c r="V15" s="60">
        <f t="shared" si="10"/>
        <v>107</v>
      </c>
      <c r="W15" s="60" t="str">
        <f t="shared" si="11"/>
        <v>Муниципальное автономное общеобразовательное учреждение - средняя общеобразовательная школа с. Ягодного Асиновского района Томской области</v>
      </c>
      <c r="X15" s="60">
        <f>'Рейтинговая таблица организаций'!AH15</f>
        <v>100</v>
      </c>
      <c r="Y15" s="60">
        <f>'Рейтинговая таблица организаций'!AI15</f>
        <v>80</v>
      </c>
      <c r="Z15" s="62">
        <f>'Рейтинговая таблица организаций'!AJ15</f>
        <v>100</v>
      </c>
      <c r="AA15" s="60">
        <f>'Рейтинговая таблица организаций'!AK15</f>
        <v>92</v>
      </c>
      <c r="AB15" s="60" t="str">
        <f t="shared" si="12"/>
        <v>3-5</v>
      </c>
      <c r="AC15" s="60">
        <f t="shared" si="13"/>
        <v>3</v>
      </c>
      <c r="AD15" s="60">
        <f t="shared" si="14"/>
        <v>3</v>
      </c>
      <c r="AE15" s="60">
        <f t="shared" si="15"/>
        <v>107</v>
      </c>
      <c r="AF15" s="60" t="str">
        <f t="shared" si="16"/>
        <v>Муниципальное автономное общеобразовательное учреждение - средняя общеобразовательная школа с. Ягодного Асиновского района Томской области</v>
      </c>
      <c r="AG15" s="60">
        <f>'Рейтинговая таблица организаций'!AR15</f>
        <v>100</v>
      </c>
      <c r="AH15" s="60">
        <f>'Рейтинговая таблица организаций'!AS15</f>
        <v>100</v>
      </c>
      <c r="AI15" s="60">
        <f>'Рейтинговая таблица организаций'!AT15</f>
        <v>100</v>
      </c>
      <c r="AJ15" s="60">
        <f>'Рейтинговая таблица организаций'!AU15</f>
        <v>100</v>
      </c>
      <c r="AK15" s="60" t="str">
        <f t="shared" si="17"/>
        <v>1-13</v>
      </c>
      <c r="AL15" s="60">
        <f t="shared" si="18"/>
        <v>1</v>
      </c>
      <c r="AM15" s="60">
        <f t="shared" si="19"/>
        <v>13</v>
      </c>
      <c r="AN15" s="60">
        <f>'бланки '!D17</f>
        <v>107</v>
      </c>
      <c r="AO15" s="60" t="str">
        <f t="shared" si="20"/>
        <v>Муниципальное автономное общеобразовательное учреждение - средняя общеобразовательная школа с. Ягодного Асиновского района Томской области</v>
      </c>
      <c r="AP15" s="60">
        <f>'Рейтинговая таблица организаций'!BB15</f>
        <v>100</v>
      </c>
      <c r="AQ15" s="60">
        <f>'Рейтинговая таблица организаций'!BC15</f>
        <v>100</v>
      </c>
      <c r="AR15" s="60">
        <f>'Рейтинговая таблица организаций'!BD15</f>
        <v>100</v>
      </c>
      <c r="AS15" s="60">
        <f>'Рейтинговая таблица организаций'!BE15</f>
        <v>100</v>
      </c>
      <c r="AT15" s="60" t="str">
        <f t="shared" si="21"/>
        <v>1-13</v>
      </c>
      <c r="AU15" s="60">
        <f t="shared" si="22"/>
        <v>1</v>
      </c>
      <c r="AV15" s="60">
        <f t="shared" si="23"/>
        <v>13</v>
      </c>
      <c r="AW15" s="63" t="str">
        <f t="shared" si="24"/>
        <v>Асиновский район</v>
      </c>
      <c r="AX15" s="60">
        <f t="shared" si="25"/>
        <v>107</v>
      </c>
      <c r="AY15" s="60" t="str">
        <f t="shared" si="26"/>
        <v>Муниципальное автономное общеобразовательное учреждение - средняя общеобразовательная школа с. Ягодного Асиновского района Томской области</v>
      </c>
      <c r="AZ15" s="60">
        <f>'Рейтинговая таблица организаций'!BF15</f>
        <v>98.4</v>
      </c>
      <c r="BA15" s="60" t="str">
        <f t="shared" si="27"/>
        <v>3-5</v>
      </c>
      <c r="BB15" s="60">
        <f t="shared" si="28"/>
        <v>3</v>
      </c>
      <c r="BC15" s="60">
        <f t="shared" si="29"/>
        <v>3</v>
      </c>
    </row>
    <row r="16" spans="1:55">
      <c r="A16" s="60">
        <f>'бланки '!D18</f>
        <v>108</v>
      </c>
      <c r="B16" s="61" t="str">
        <f>'Рейтинговая таблица организаций'!B16</f>
        <v>Муниципальное автономное общеобразовательное учреждение средняя общеобразовательная школа № 4 г. Асино</v>
      </c>
      <c r="C16" s="61" t="str">
        <f>'бланки '!A18</f>
        <v>Асиновский район</v>
      </c>
      <c r="D16" s="60">
        <f>'Рейтинговая таблица организаций'!C16</f>
        <v>531</v>
      </c>
      <c r="E16" s="60">
        <f t="shared" si="0"/>
        <v>108</v>
      </c>
      <c r="F16" s="60" t="str">
        <f t="shared" si="1"/>
        <v>Муниципальное автономное общеобразовательное учреждение средняя общеобразовательная школа № 4 г. Асино</v>
      </c>
      <c r="G16" s="60">
        <f>'Рейтинговая таблица организаций'!Q16</f>
        <v>100</v>
      </c>
      <c r="H16" s="60">
        <f>'Рейтинговая таблица организаций'!R16</f>
        <v>100</v>
      </c>
      <c r="I16" s="60">
        <f>'Рейтинговая таблица организаций'!S16</f>
        <v>100</v>
      </c>
      <c r="J16" s="60">
        <f>'Рейтинговая таблица организаций'!T16</f>
        <v>100</v>
      </c>
      <c r="K16" s="60" t="str">
        <f t="shared" si="2"/>
        <v>1-13</v>
      </c>
      <c r="L16" s="60">
        <f t="shared" si="3"/>
        <v>1</v>
      </c>
      <c r="M16" s="60">
        <f t="shared" si="4"/>
        <v>13</v>
      </c>
      <c r="N16" s="60">
        <f t="shared" si="5"/>
        <v>108</v>
      </c>
      <c r="O16" s="60" t="str">
        <f t="shared" si="6"/>
        <v>Муниципальное автономное общеобразовательное учреждение средняя общеобразовательная школа № 4 г. Асино</v>
      </c>
      <c r="P16" s="60">
        <f>'Рейтинговая таблица организаций'!Z16</f>
        <v>100</v>
      </c>
      <c r="Q16" s="60">
        <f>'Рейтинговая таблица организаций'!AB16</f>
        <v>100</v>
      </c>
      <c r="R16" s="60">
        <f>'Рейтинговая таблица организаций'!AC16</f>
        <v>100</v>
      </c>
      <c r="S16" s="60" t="str">
        <f t="shared" si="7"/>
        <v>1-13</v>
      </c>
      <c r="T16" s="60">
        <f t="shared" si="8"/>
        <v>1</v>
      </c>
      <c r="U16" s="60">
        <f t="shared" si="9"/>
        <v>13</v>
      </c>
      <c r="V16" s="60">
        <f t="shared" si="10"/>
        <v>108</v>
      </c>
      <c r="W16" s="60" t="str">
        <f t="shared" si="11"/>
        <v>Муниципальное автономное общеобразовательное учреждение средняя общеобразовательная школа № 4 г. Асино</v>
      </c>
      <c r="X16" s="60">
        <f>'Рейтинговая таблица организаций'!AH16</f>
        <v>100</v>
      </c>
      <c r="Y16" s="60">
        <f>'Рейтинговая таблица организаций'!AI16</f>
        <v>100</v>
      </c>
      <c r="Z16" s="62">
        <f>'Рейтинговая таблица организаций'!AJ16</f>
        <v>100</v>
      </c>
      <c r="AA16" s="60">
        <f>'Рейтинговая таблица организаций'!AK16</f>
        <v>100</v>
      </c>
      <c r="AB16" s="60" t="str">
        <f t="shared" si="12"/>
        <v>1-2</v>
      </c>
      <c r="AC16" s="60">
        <f t="shared" si="13"/>
        <v>1</v>
      </c>
      <c r="AD16" s="60">
        <f t="shared" si="14"/>
        <v>2</v>
      </c>
      <c r="AE16" s="60">
        <f t="shared" si="15"/>
        <v>108</v>
      </c>
      <c r="AF16" s="60" t="str">
        <f t="shared" si="16"/>
        <v>Муниципальное автономное общеобразовательное учреждение средняя общеобразовательная школа № 4 г. Асино</v>
      </c>
      <c r="AG16" s="60">
        <f>'Рейтинговая таблица организаций'!AR16</f>
        <v>100</v>
      </c>
      <c r="AH16" s="60">
        <f>'Рейтинговая таблица организаций'!AS16</f>
        <v>100</v>
      </c>
      <c r="AI16" s="60">
        <f>'Рейтинговая таблица организаций'!AT16</f>
        <v>100</v>
      </c>
      <c r="AJ16" s="60">
        <f>'Рейтинговая таблица организаций'!AU16</f>
        <v>100</v>
      </c>
      <c r="AK16" s="60" t="str">
        <f t="shared" si="17"/>
        <v>1-13</v>
      </c>
      <c r="AL16" s="60">
        <f t="shared" si="18"/>
        <v>1</v>
      </c>
      <c r="AM16" s="60">
        <f t="shared" si="19"/>
        <v>13</v>
      </c>
      <c r="AN16" s="60">
        <f>'бланки '!D18</f>
        <v>108</v>
      </c>
      <c r="AO16" s="60" t="str">
        <f t="shared" si="20"/>
        <v>Муниципальное автономное общеобразовательное учреждение средняя общеобразовательная школа № 4 г. Асино</v>
      </c>
      <c r="AP16" s="60">
        <f>'Рейтинговая таблица организаций'!BB16</f>
        <v>100</v>
      </c>
      <c r="AQ16" s="60">
        <f>'Рейтинговая таблица организаций'!BC16</f>
        <v>100</v>
      </c>
      <c r="AR16" s="60">
        <f>'Рейтинговая таблица организаций'!BD16</f>
        <v>100</v>
      </c>
      <c r="AS16" s="60">
        <f>'Рейтинговая таблица организаций'!BE16</f>
        <v>100</v>
      </c>
      <c r="AT16" s="60" t="str">
        <f t="shared" si="21"/>
        <v>1-13</v>
      </c>
      <c r="AU16" s="60">
        <f t="shared" si="22"/>
        <v>1</v>
      </c>
      <c r="AV16" s="60">
        <f t="shared" si="23"/>
        <v>13</v>
      </c>
      <c r="AW16" s="63" t="str">
        <f t="shared" si="24"/>
        <v>Асиновский район</v>
      </c>
      <c r="AX16" s="60">
        <f t="shared" si="25"/>
        <v>108</v>
      </c>
      <c r="AY16" s="60" t="str">
        <f t="shared" si="26"/>
        <v>Муниципальное автономное общеобразовательное учреждение средняя общеобразовательная школа № 4 г. Асино</v>
      </c>
      <c r="AZ16" s="60">
        <f>'Рейтинговая таблица организаций'!BF16</f>
        <v>100</v>
      </c>
      <c r="BA16" s="60" t="str">
        <f t="shared" si="27"/>
        <v>1-2</v>
      </c>
      <c r="BB16" s="60">
        <f t="shared" si="28"/>
        <v>1</v>
      </c>
      <c r="BC16" s="60">
        <f t="shared" si="29"/>
        <v>2</v>
      </c>
    </row>
    <row r="17" spans="4:45">
      <c r="D17" s="64">
        <f>SUM(D4:D16)</f>
        <v>2313</v>
      </c>
      <c r="F17" s="66" t="s">
        <v>171</v>
      </c>
      <c r="G17" s="67">
        <f>AVERAGE(G4:G16)</f>
        <v>100</v>
      </c>
      <c r="H17" s="67">
        <f>AVERAGE(H4:H16)</f>
        <v>100</v>
      </c>
      <c r="I17" s="67">
        <f>AVERAGE(I4:I16)</f>
        <v>100</v>
      </c>
      <c r="J17" s="67">
        <f>AVERAGE(J4:J16)</f>
        <v>100</v>
      </c>
      <c r="O17" s="66" t="s">
        <v>171</v>
      </c>
      <c r="P17" s="67">
        <f>AVERAGE(P4:P16)</f>
        <v>100</v>
      </c>
      <c r="Q17" s="67">
        <f>AVERAGE(Q4:Q16)</f>
        <v>100</v>
      </c>
      <c r="R17" s="67">
        <f>AVERAGE(R4:R16)</f>
        <v>100</v>
      </c>
      <c r="S17" s="67"/>
      <c r="W17" s="66" t="s">
        <v>171</v>
      </c>
      <c r="X17" s="67">
        <f>AVERAGE(X4:X16)</f>
        <v>67.692307692307693</v>
      </c>
      <c r="Y17" s="67">
        <f>AVERAGE(Y4:Y16)</f>
        <v>72.307692307692307</v>
      </c>
      <c r="Z17" s="67">
        <f>AVERAGE(Z4:Z16)</f>
        <v>100</v>
      </c>
      <c r="AA17" s="67">
        <f>AVERAGE(AA4:AA16)</f>
        <v>79.230769230769226</v>
      </c>
      <c r="AF17" s="66" t="s">
        <v>171</v>
      </c>
      <c r="AG17" s="67">
        <f>AVERAGE(AG4:AG16)</f>
        <v>100</v>
      </c>
      <c r="AH17" s="67">
        <f>AVERAGE(AH4:AH16)</f>
        <v>100</v>
      </c>
      <c r="AI17" s="67">
        <f>AVERAGE(AI4:AI16)</f>
        <v>100</v>
      </c>
      <c r="AJ17" s="67">
        <f>AVERAGE(AJ4:AJ16)</f>
        <v>100</v>
      </c>
      <c r="AO17" s="66" t="s">
        <v>171</v>
      </c>
      <c r="AP17" s="67">
        <f>AVERAGE(AP4:AP16)</f>
        <v>100</v>
      </c>
      <c r="AQ17" s="67">
        <f>AVERAGE(AQ4:AQ16)</f>
        <v>100</v>
      </c>
      <c r="AR17" s="67">
        <f>AVERAGE(AR4:AR16)</f>
        <v>100</v>
      </c>
      <c r="AS17" s="67">
        <f>AVERAGE(AS4:AS16)</f>
        <v>100</v>
      </c>
    </row>
  </sheetData>
  <mergeCells count="42">
    <mergeCell ref="A1:A3"/>
    <mergeCell ref="B1:B3"/>
    <mergeCell ref="D1:D3"/>
    <mergeCell ref="E1:E3"/>
    <mergeCell ref="F1:F3"/>
    <mergeCell ref="Y2:Y3"/>
    <mergeCell ref="G1:I1"/>
    <mergeCell ref="G2:G3"/>
    <mergeCell ref="H2:H3"/>
    <mergeCell ref="I2:I3"/>
    <mergeCell ref="R1:R3"/>
    <mergeCell ref="P2:P3"/>
    <mergeCell ref="J1:J3"/>
    <mergeCell ref="N1:N3"/>
    <mergeCell ref="O1:O3"/>
    <mergeCell ref="P1:Q1"/>
    <mergeCell ref="Q2:Q3"/>
    <mergeCell ref="K1:K3"/>
    <mergeCell ref="AT1:AT3"/>
    <mergeCell ref="V1:V3"/>
    <mergeCell ref="S1:S3"/>
    <mergeCell ref="AN1:AN3"/>
    <mergeCell ref="W1:W3"/>
    <mergeCell ref="X1:Z1"/>
    <mergeCell ref="AF1:AF3"/>
    <mergeCell ref="AG1:AI1"/>
    <mergeCell ref="AA1:AA3"/>
    <mergeCell ref="AE1:AE3"/>
    <mergeCell ref="AG2:AG3"/>
    <mergeCell ref="AH2:AH3"/>
    <mergeCell ref="AK1:AK3"/>
    <mergeCell ref="AJ1:AJ3"/>
    <mergeCell ref="AB1:AB3"/>
    <mergeCell ref="X2:X3"/>
    <mergeCell ref="Z2:Z3"/>
    <mergeCell ref="AI2:AI3"/>
    <mergeCell ref="AO1:AO3"/>
    <mergeCell ref="AP1:AR1"/>
    <mergeCell ref="AS1:AS3"/>
    <mergeCell ref="AP2:AP3"/>
    <mergeCell ref="AQ2:AQ3"/>
    <mergeCell ref="AR2:AR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dimension ref="A1:AH17"/>
  <sheetViews>
    <sheetView workbookViewId="0">
      <pane ySplit="3" topLeftCell="A4" activePane="bottomLeft" state="frozen"/>
      <selection activeCell="D1" sqref="D1"/>
      <selection pane="bottomLeft" activeCell="A17" sqref="A17:XFD183"/>
    </sheetView>
  </sheetViews>
  <sheetFormatPr defaultColWidth="9.140625" defaultRowHeight="15"/>
  <cols>
    <col min="1" max="1" width="5.7109375" style="5" customWidth="1"/>
    <col min="2" max="2" width="148.7109375" style="5" customWidth="1"/>
    <col min="3" max="3" width="13.42578125" style="5" customWidth="1"/>
    <col min="4" max="6" width="11.28515625" style="5" customWidth="1"/>
    <col min="7" max="8" width="8.42578125" style="5" customWidth="1"/>
    <col min="9" max="9" width="9.28515625" style="5" bestFit="1" customWidth="1"/>
    <col min="10" max="10" width="9.28515625" style="5" customWidth="1"/>
    <col min="11" max="11" width="9.28515625" style="5" bestFit="1" customWidth="1"/>
    <col min="12" max="12" width="9.7109375" style="5" bestFit="1" customWidth="1"/>
    <col min="13" max="13" width="8.85546875" style="5" customWidth="1"/>
    <col min="14" max="15" width="9.7109375" style="5" bestFit="1" customWidth="1"/>
    <col min="16" max="16" width="9.28515625" style="5" bestFit="1" customWidth="1"/>
    <col min="17" max="18" width="9.7109375" style="5" bestFit="1" customWidth="1"/>
    <col min="19" max="20" width="9.28515625" style="5" bestFit="1" customWidth="1"/>
    <col min="21" max="34" width="9.7109375" style="5" bestFit="1" customWidth="1"/>
    <col min="35" max="16384" width="9.140625" style="5"/>
  </cols>
  <sheetData>
    <row r="1" spans="1:34" ht="15" customHeight="1">
      <c r="A1" s="86" t="s">
        <v>0</v>
      </c>
      <c r="B1" s="86" t="s">
        <v>1</v>
      </c>
      <c r="C1" s="87" t="s">
        <v>106</v>
      </c>
      <c r="D1" s="87" t="s">
        <v>43</v>
      </c>
      <c r="E1" s="88" t="s">
        <v>384</v>
      </c>
      <c r="F1" s="91" t="s">
        <v>356</v>
      </c>
      <c r="G1" s="85" t="s">
        <v>2</v>
      </c>
      <c r="H1" s="85"/>
      <c r="I1" s="85"/>
      <c r="J1" s="85"/>
      <c r="K1" s="85"/>
      <c r="L1" s="85"/>
      <c r="M1" s="85"/>
      <c r="N1" s="85"/>
      <c r="O1" s="85"/>
      <c r="P1" s="85" t="s">
        <v>86</v>
      </c>
      <c r="Q1" s="85"/>
      <c r="R1" s="85"/>
      <c r="S1" s="85" t="s">
        <v>89</v>
      </c>
      <c r="T1" s="85"/>
      <c r="U1" s="85"/>
      <c r="V1" s="85"/>
      <c r="W1" s="85" t="s">
        <v>7</v>
      </c>
      <c r="X1" s="85"/>
      <c r="Y1" s="85"/>
      <c r="Z1" s="85"/>
      <c r="AA1" s="85"/>
      <c r="AB1" s="85"/>
      <c r="AC1" s="85" t="s">
        <v>88</v>
      </c>
      <c r="AD1" s="85"/>
      <c r="AE1" s="85"/>
      <c r="AF1" s="85"/>
      <c r="AG1" s="85"/>
      <c r="AH1" s="85"/>
    </row>
    <row r="2" spans="1:34">
      <c r="A2" s="86"/>
      <c r="B2" s="86"/>
      <c r="C2" s="87"/>
      <c r="D2" s="87"/>
      <c r="E2" s="89"/>
      <c r="F2" s="91"/>
      <c r="G2" s="85" t="s">
        <v>12</v>
      </c>
      <c r="H2" s="85" t="s">
        <v>101</v>
      </c>
      <c r="I2" s="85" t="s">
        <v>102</v>
      </c>
      <c r="J2" s="85" t="s">
        <v>13</v>
      </c>
      <c r="K2" s="85" t="s">
        <v>14</v>
      </c>
      <c r="L2" s="85" t="s">
        <v>15</v>
      </c>
      <c r="M2" s="85"/>
      <c r="N2" s="85" t="s">
        <v>16</v>
      </c>
      <c r="O2" s="85"/>
      <c r="P2" s="85" t="s">
        <v>20</v>
      </c>
      <c r="Q2" s="85" t="s">
        <v>21</v>
      </c>
      <c r="R2" s="85"/>
      <c r="S2" s="85" t="s">
        <v>24</v>
      </c>
      <c r="T2" s="85" t="s">
        <v>25</v>
      </c>
      <c r="U2" s="85" t="s">
        <v>26</v>
      </c>
      <c r="V2" s="85"/>
      <c r="W2" s="85" t="s">
        <v>30</v>
      </c>
      <c r="X2" s="85"/>
      <c r="Y2" s="85" t="s">
        <v>31</v>
      </c>
      <c r="Z2" s="85"/>
      <c r="AA2" s="85" t="s">
        <v>32</v>
      </c>
      <c r="AB2" s="85"/>
      <c r="AC2" s="85" t="s">
        <v>36</v>
      </c>
      <c r="AD2" s="85"/>
      <c r="AE2" s="85" t="s">
        <v>37</v>
      </c>
      <c r="AF2" s="85"/>
      <c r="AG2" s="85" t="s">
        <v>38</v>
      </c>
      <c r="AH2" s="85"/>
    </row>
    <row r="3" spans="1:34">
      <c r="A3" s="86"/>
      <c r="B3" s="86"/>
      <c r="C3" s="87"/>
      <c r="D3" s="87"/>
      <c r="E3" s="90"/>
      <c r="F3" s="91"/>
      <c r="G3" s="85"/>
      <c r="H3" s="85"/>
      <c r="I3" s="85"/>
      <c r="J3" s="85"/>
      <c r="K3" s="85"/>
      <c r="L3" s="9" t="s">
        <v>80</v>
      </c>
      <c r="M3" s="9" t="s">
        <v>75</v>
      </c>
      <c r="N3" s="9" t="s">
        <v>80</v>
      </c>
      <c r="O3" s="9" t="s">
        <v>75</v>
      </c>
      <c r="P3" s="85"/>
      <c r="Q3" s="9" t="s">
        <v>80</v>
      </c>
      <c r="R3" s="9" t="s">
        <v>75</v>
      </c>
      <c r="S3" s="85"/>
      <c r="T3" s="85"/>
      <c r="U3" s="9" t="s">
        <v>80</v>
      </c>
      <c r="V3" s="9" t="s">
        <v>75</v>
      </c>
      <c r="W3" s="9" t="s">
        <v>80</v>
      </c>
      <c r="X3" s="9" t="s">
        <v>79</v>
      </c>
      <c r="Y3" s="9"/>
      <c r="Z3" s="9" t="s">
        <v>79</v>
      </c>
      <c r="AA3" s="9"/>
      <c r="AB3" s="9" t="s">
        <v>79</v>
      </c>
      <c r="AC3" s="9" t="s">
        <v>80</v>
      </c>
      <c r="AD3" s="9" t="s">
        <v>79</v>
      </c>
      <c r="AE3" s="9" t="s">
        <v>80</v>
      </c>
      <c r="AF3" s="9" t="s">
        <v>79</v>
      </c>
      <c r="AG3" s="9" t="s">
        <v>80</v>
      </c>
      <c r="AH3" s="9" t="s">
        <v>79</v>
      </c>
    </row>
    <row r="4" spans="1:34">
      <c r="A4" s="15">
        <f>'Рейтинговая таблица организаций'!A4</f>
        <v>96</v>
      </c>
      <c r="B4" s="15" t="str">
        <f>'бланки '!C6</f>
        <v>Муниципальное бюджетное общеобразовательное учреждение вечерняя (сменная) общеобразовательная школа № 9 г. Асино</v>
      </c>
      <c r="C4" s="4">
        <f>'бланки '!E6+'бланки '!F6</f>
        <v>135</v>
      </c>
      <c r="D4" s="15">
        <f>'Рейтинговая таблица организаций'!C4</f>
        <v>54</v>
      </c>
      <c r="E4" s="7">
        <f t="shared" ref="E4:E16" si="0">D4/C4</f>
        <v>0.4</v>
      </c>
      <c r="F4" s="21">
        <f>анкеты!I2</f>
        <v>14</v>
      </c>
      <c r="G4" s="5">
        <f>ROUND('Рейтинговая таблица организаций'!D4*100/H4,0)</f>
        <v>100</v>
      </c>
      <c r="H4" s="5">
        <f>'Рейтинговая таблица организаций'!E4</f>
        <v>14</v>
      </c>
      <c r="I4" s="5">
        <f>ROUND('Рейтинговая таблица организаций'!F4*100/J4,0)</f>
        <v>100</v>
      </c>
      <c r="J4" s="5">
        <f>'Рейтинговая таблица организаций'!G4</f>
        <v>60</v>
      </c>
      <c r="K4" s="5">
        <f>'Рейтинговая таблица организаций'!H4</f>
        <v>4</v>
      </c>
      <c r="L4" s="5">
        <f>ROUND('Рейтинговая таблица организаций'!I4*100/M4,0)</f>
        <v>100</v>
      </c>
      <c r="M4" s="5">
        <f>'Рейтинговая таблица организаций'!J4</f>
        <v>54</v>
      </c>
      <c r="N4" s="5">
        <f>ROUND('Рейтинговая таблица организаций'!K4*100/O4,0)</f>
        <v>100</v>
      </c>
      <c r="O4" s="5">
        <f>'Рейтинговая таблица организаций'!L4</f>
        <v>54</v>
      </c>
      <c r="P4" s="5">
        <f>'Рейтинговая таблица организаций'!U4</f>
        <v>5</v>
      </c>
      <c r="Q4" s="5">
        <f>'Рейтинговая таблица организаций'!X4</f>
        <v>54</v>
      </c>
      <c r="R4" s="5">
        <f>'Рейтинговая таблица организаций'!Y4</f>
        <v>54</v>
      </c>
      <c r="S4" s="5">
        <f>'Рейтинговая таблица организаций'!AD4</f>
        <v>1</v>
      </c>
      <c r="T4" s="5">
        <f>'Рейтинговая таблица организаций'!AE4</f>
        <v>2</v>
      </c>
      <c r="U4" s="5">
        <f>'Рейтинговая таблица организаций'!AF4</f>
        <v>14</v>
      </c>
      <c r="V4" s="5">
        <f>'Рейтинговая таблица организаций'!AG4</f>
        <v>14</v>
      </c>
      <c r="W4" s="5">
        <f>ROUND('Рейтинговая таблица организаций'!AL4*100/X4,0)</f>
        <v>100</v>
      </c>
      <c r="X4" s="5">
        <f>'Рейтинговая таблица организаций'!AM4</f>
        <v>54</v>
      </c>
      <c r="Y4" s="5">
        <f>ROUND('Рейтинговая таблица организаций'!AN4*100/Z4,0)</f>
        <v>100</v>
      </c>
      <c r="Z4" s="5">
        <f>'Рейтинговая таблица организаций'!AO4</f>
        <v>54</v>
      </c>
      <c r="AA4" s="5">
        <f>ROUND('Рейтинговая таблица организаций'!AP4*100/AB4,0)</f>
        <v>100</v>
      </c>
      <c r="AB4" s="5">
        <f>'Рейтинговая таблица организаций'!AQ4</f>
        <v>54</v>
      </c>
      <c r="AC4" s="5">
        <f>ROUND('Рейтинговая таблица организаций'!AV4*100/AD4,0)</f>
        <v>100</v>
      </c>
      <c r="AD4" s="5">
        <f>'Рейтинговая таблица организаций'!AW4</f>
        <v>54</v>
      </c>
      <c r="AE4" s="5">
        <f>ROUND('Рейтинговая таблица организаций'!AX4*100/AF4,0)</f>
        <v>100</v>
      </c>
      <c r="AF4" s="5">
        <f>'Рейтинговая таблица организаций'!AY4</f>
        <v>54</v>
      </c>
      <c r="AG4" s="5">
        <f>ROUND('Рейтинговая таблица организаций'!AZ4*100/AH4,0)</f>
        <v>100</v>
      </c>
      <c r="AH4" s="5">
        <f>'Рейтинговая таблица организаций'!BA4</f>
        <v>54</v>
      </c>
    </row>
    <row r="5" spans="1:34">
      <c r="A5" s="15">
        <f>'Рейтинговая таблица организаций'!A5</f>
        <v>97</v>
      </c>
      <c r="B5" s="15" t="str">
        <f>'бланки '!C7</f>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C5" s="4">
        <f>'бланки '!E7+'бланки '!F7</f>
        <v>139</v>
      </c>
      <c r="D5" s="15">
        <f>'Рейтинговая таблица организаций'!C5</f>
        <v>56</v>
      </c>
      <c r="E5" s="7">
        <f t="shared" si="0"/>
        <v>0.40287769784172661</v>
      </c>
      <c r="F5" s="21">
        <f>анкеты!I3</f>
        <v>14</v>
      </c>
      <c r="G5" s="5">
        <f>ROUND('Рейтинговая таблица организаций'!D5*100/H5,0)</f>
        <v>100</v>
      </c>
      <c r="H5" s="5">
        <f>'Рейтинговая таблица организаций'!E5</f>
        <v>14</v>
      </c>
      <c r="I5" s="5">
        <f>ROUND('Рейтинговая таблица организаций'!F5*100/J5,0)</f>
        <v>100</v>
      </c>
      <c r="J5" s="5">
        <f>'Рейтинговая таблица организаций'!G5</f>
        <v>60</v>
      </c>
      <c r="K5" s="5">
        <f>'Рейтинговая таблица организаций'!H5</f>
        <v>4</v>
      </c>
      <c r="L5" s="5">
        <f>ROUND('Рейтинговая таблица организаций'!I5*100/M5,0)</f>
        <v>100</v>
      </c>
      <c r="M5" s="5">
        <f>'Рейтинговая таблица организаций'!J5</f>
        <v>56</v>
      </c>
      <c r="N5" s="5">
        <f>ROUND('Рейтинговая таблица организаций'!K5*100/O5,0)</f>
        <v>100</v>
      </c>
      <c r="O5" s="5">
        <f>'Рейтинговая таблица организаций'!L5</f>
        <v>56</v>
      </c>
      <c r="P5" s="5">
        <f>'Рейтинговая таблица организаций'!U5</f>
        <v>5</v>
      </c>
      <c r="Q5" s="5">
        <f>'Рейтинговая таблица организаций'!X5</f>
        <v>56</v>
      </c>
      <c r="R5" s="5">
        <f>'Рейтинговая таблица организаций'!Y5</f>
        <v>56</v>
      </c>
      <c r="S5" s="5">
        <f>'Рейтинговая таблица организаций'!AD5</f>
        <v>5</v>
      </c>
      <c r="T5" s="5">
        <f>'Рейтинговая таблица организаций'!AE5</f>
        <v>5</v>
      </c>
      <c r="U5" s="5">
        <f>'Рейтинговая таблица организаций'!AF5</f>
        <v>14</v>
      </c>
      <c r="V5" s="5">
        <f>'Рейтинговая таблица организаций'!AG5</f>
        <v>14</v>
      </c>
      <c r="W5" s="5">
        <f>ROUND('Рейтинговая таблица организаций'!AL5*100/X5,0)</f>
        <v>100</v>
      </c>
      <c r="X5" s="5">
        <f>'Рейтинговая таблица организаций'!AM5</f>
        <v>56</v>
      </c>
      <c r="Y5" s="5">
        <f>ROUND('Рейтинговая таблица организаций'!AN5*100/Z5,0)</f>
        <v>100</v>
      </c>
      <c r="Z5" s="5">
        <f>'Рейтинговая таблица организаций'!AO5</f>
        <v>56</v>
      </c>
      <c r="AA5" s="5">
        <f>ROUND('Рейтинговая таблица организаций'!AP5*100/AB5,0)</f>
        <v>100</v>
      </c>
      <c r="AB5" s="5">
        <f>'Рейтинговая таблица организаций'!AQ5</f>
        <v>56</v>
      </c>
      <c r="AC5" s="5">
        <f>ROUND('Рейтинговая таблица организаций'!AV5*100/AD5,0)</f>
        <v>100</v>
      </c>
      <c r="AD5" s="5">
        <f>'Рейтинговая таблица организаций'!AW5</f>
        <v>56</v>
      </c>
      <c r="AE5" s="5">
        <f>ROUND('Рейтинговая таблица организаций'!AX5*100/AF5,0)</f>
        <v>100</v>
      </c>
      <c r="AF5" s="5">
        <f>'Рейтинговая таблица организаций'!AY5</f>
        <v>56</v>
      </c>
      <c r="AG5" s="5">
        <f>ROUND('Рейтинговая таблица организаций'!AZ5*100/AH5,0)</f>
        <v>100</v>
      </c>
      <c r="AH5" s="5">
        <f>'Рейтинговая таблица организаций'!BA5</f>
        <v>56</v>
      </c>
    </row>
    <row r="6" spans="1:34">
      <c r="A6" s="15">
        <f>'Рейтинговая таблица организаций'!A6</f>
        <v>98</v>
      </c>
      <c r="B6" s="15" t="str">
        <f>'бланки '!C8</f>
        <v>Муниципальное автономное общеобразовательное учреждение - средняя общеобразовательная школа с. Батурино Асиновского района Томской области</v>
      </c>
      <c r="C6" s="4">
        <f>'бланки '!E8+'бланки '!F8</f>
        <v>215</v>
      </c>
      <c r="D6" s="15">
        <f>'Рейтинговая таблица организаций'!C6</f>
        <v>86</v>
      </c>
      <c r="E6" s="7">
        <f t="shared" si="0"/>
        <v>0.4</v>
      </c>
      <c r="F6" s="21">
        <f>анкеты!I4</f>
        <v>22</v>
      </c>
      <c r="G6" s="5">
        <f>ROUND('Рейтинговая таблица организаций'!D6*100/H6,0)</f>
        <v>100</v>
      </c>
      <c r="H6" s="5">
        <f>'Рейтинговая таблица организаций'!E6</f>
        <v>14</v>
      </c>
      <c r="I6" s="5">
        <f>ROUND('Рейтинговая таблица организаций'!F6*100/J6,0)</f>
        <v>100</v>
      </c>
      <c r="J6" s="5">
        <f>'Рейтинговая таблица организаций'!G6</f>
        <v>60</v>
      </c>
      <c r="K6" s="5">
        <f>'Рейтинговая таблица организаций'!H6</f>
        <v>4</v>
      </c>
      <c r="L6" s="5">
        <f>ROUND('Рейтинговая таблица организаций'!I6*100/M6,0)</f>
        <v>100</v>
      </c>
      <c r="M6" s="5">
        <f>'Рейтинговая таблица организаций'!J6</f>
        <v>86</v>
      </c>
      <c r="N6" s="5">
        <f>ROUND('Рейтинговая таблица организаций'!K6*100/O6,0)</f>
        <v>100</v>
      </c>
      <c r="O6" s="5">
        <f>'Рейтинговая таблица организаций'!L6</f>
        <v>86</v>
      </c>
      <c r="P6" s="5">
        <f>'Рейтинговая таблица организаций'!U6</f>
        <v>5</v>
      </c>
      <c r="Q6" s="5">
        <f>'Рейтинговая таблица организаций'!X6</f>
        <v>86</v>
      </c>
      <c r="R6" s="5">
        <f>'Рейтинговая таблица организаций'!Y6</f>
        <v>86</v>
      </c>
      <c r="S6" s="5">
        <f>'Рейтинговая таблица организаций'!AD6</f>
        <v>6</v>
      </c>
      <c r="T6" s="5">
        <f>'Рейтинговая таблица организаций'!AE6</f>
        <v>4</v>
      </c>
      <c r="U6" s="5">
        <f>'Рейтинговая таблица организаций'!AF6</f>
        <v>22</v>
      </c>
      <c r="V6" s="5">
        <f>'Рейтинговая таблица организаций'!AG6</f>
        <v>22</v>
      </c>
      <c r="W6" s="5">
        <f>ROUND('Рейтинговая таблица организаций'!AL6*100/X6,0)</f>
        <v>100</v>
      </c>
      <c r="X6" s="5">
        <f>'Рейтинговая таблица организаций'!AM6</f>
        <v>86</v>
      </c>
      <c r="Y6" s="5">
        <f>ROUND('Рейтинговая таблица организаций'!AN6*100/Z6,0)</f>
        <v>100</v>
      </c>
      <c r="Z6" s="5">
        <f>'Рейтинговая таблица организаций'!AO6</f>
        <v>86</v>
      </c>
      <c r="AA6" s="5">
        <f>ROUND('Рейтинговая таблица организаций'!AP6*100/AB6,0)</f>
        <v>100</v>
      </c>
      <c r="AB6" s="5">
        <f>'Рейтинговая таблица организаций'!AQ6</f>
        <v>86</v>
      </c>
      <c r="AC6" s="5">
        <f>ROUND('Рейтинговая таблица организаций'!AV6*100/AD6,0)</f>
        <v>100</v>
      </c>
      <c r="AD6" s="5">
        <f>'Рейтинговая таблица организаций'!AW6</f>
        <v>86</v>
      </c>
      <c r="AE6" s="5">
        <f>ROUND('Рейтинговая таблица организаций'!AX6*100/AF6,0)</f>
        <v>100</v>
      </c>
      <c r="AF6" s="5">
        <f>'Рейтинговая таблица организаций'!AY6</f>
        <v>86</v>
      </c>
      <c r="AG6" s="5">
        <f>ROUND('Рейтинговая таблица организаций'!AZ6*100/AH6,0)</f>
        <v>100</v>
      </c>
      <c r="AH6" s="5">
        <f>'Рейтинговая таблица организаций'!BA6</f>
        <v>86</v>
      </c>
    </row>
    <row r="7" spans="1:34">
      <c r="A7" s="15">
        <f>'Рейтинговая таблица организаций'!A7</f>
        <v>99</v>
      </c>
      <c r="B7" s="15" t="str">
        <f>'бланки '!C9</f>
        <v>Муниципальное автономное общеобразовательное учреждение «Средняя общеобразовательная школа с.Ново-Кусково Асиновского района Томской области»</v>
      </c>
      <c r="C7" s="4">
        <f>'бланки '!E9+'бланки '!F9</f>
        <v>296</v>
      </c>
      <c r="D7" s="15">
        <f>'Рейтинговая таблица организаций'!C7</f>
        <v>119</v>
      </c>
      <c r="E7" s="7">
        <f t="shared" si="0"/>
        <v>0.40202702702702703</v>
      </c>
      <c r="F7" s="21">
        <f>анкеты!I5</f>
        <v>30</v>
      </c>
      <c r="G7" s="5">
        <f>ROUND('Рейтинговая таблица организаций'!D7*100/H7,0)</f>
        <v>100</v>
      </c>
      <c r="H7" s="5">
        <f>'Рейтинговая таблица организаций'!E7</f>
        <v>14</v>
      </c>
      <c r="I7" s="5">
        <f>ROUND('Рейтинговая таблица организаций'!F7*100/J7,0)</f>
        <v>100</v>
      </c>
      <c r="J7" s="5">
        <f>'Рейтинговая таблица организаций'!G7</f>
        <v>60</v>
      </c>
      <c r="K7" s="5">
        <f>'Рейтинговая таблица организаций'!H7</f>
        <v>4</v>
      </c>
      <c r="L7" s="5">
        <f>ROUND('Рейтинговая таблица организаций'!I7*100/M7,0)</f>
        <v>100</v>
      </c>
      <c r="M7" s="5">
        <f>'Рейтинговая таблица организаций'!J7</f>
        <v>119</v>
      </c>
      <c r="N7" s="5">
        <f>ROUND('Рейтинговая таблица организаций'!K7*100/O7,0)</f>
        <v>100</v>
      </c>
      <c r="O7" s="5">
        <f>'Рейтинговая таблица организаций'!L7</f>
        <v>119</v>
      </c>
      <c r="P7" s="5">
        <f>'Рейтинговая таблица организаций'!U7</f>
        <v>5</v>
      </c>
      <c r="Q7" s="5">
        <f>'Рейтинговая таблица организаций'!X7</f>
        <v>119</v>
      </c>
      <c r="R7" s="5">
        <f>'Рейтинговая таблица организаций'!Y7</f>
        <v>119</v>
      </c>
      <c r="S7" s="5">
        <f>'Рейтинговая таблица организаций'!AD7</f>
        <v>5</v>
      </c>
      <c r="T7" s="5">
        <f>'Рейтинговая таблица организаций'!AE7</f>
        <v>4</v>
      </c>
      <c r="U7" s="5">
        <f>'Рейтинговая таблица организаций'!AF7</f>
        <v>30</v>
      </c>
      <c r="V7" s="5">
        <f>'Рейтинговая таблица организаций'!AG7</f>
        <v>30</v>
      </c>
      <c r="W7" s="5">
        <f>ROUND('Рейтинговая таблица организаций'!AL7*100/X7,0)</f>
        <v>100</v>
      </c>
      <c r="X7" s="5">
        <f>'Рейтинговая таблица организаций'!AM7</f>
        <v>119</v>
      </c>
      <c r="Y7" s="5">
        <f>ROUND('Рейтинговая таблица организаций'!AN7*100/Z7,0)</f>
        <v>100</v>
      </c>
      <c r="Z7" s="5">
        <f>'Рейтинговая таблица организаций'!AO7</f>
        <v>119</v>
      </c>
      <c r="AA7" s="5">
        <f>ROUND('Рейтинговая таблица организаций'!AP7*100/AB7,0)</f>
        <v>100</v>
      </c>
      <c r="AB7" s="5">
        <f>'Рейтинговая таблица организаций'!AQ7</f>
        <v>119</v>
      </c>
      <c r="AC7" s="5">
        <f>ROUND('Рейтинговая таблица организаций'!AV7*100/AD7,0)</f>
        <v>100</v>
      </c>
      <c r="AD7" s="5">
        <f>'Рейтинговая таблица организаций'!AW7</f>
        <v>119</v>
      </c>
      <c r="AE7" s="5">
        <f>ROUND('Рейтинговая таблица организаций'!AX7*100/AF7,0)</f>
        <v>100</v>
      </c>
      <c r="AF7" s="5">
        <f>'Рейтинговая таблица организаций'!AY7</f>
        <v>119</v>
      </c>
      <c r="AG7" s="5">
        <f>ROUND('Рейтинговая таблица организаций'!AZ7*100/AH7,0)</f>
        <v>100</v>
      </c>
      <c r="AH7" s="5">
        <f>'Рейтинговая таблица организаций'!BA7</f>
        <v>119</v>
      </c>
    </row>
    <row r="8" spans="1:34">
      <c r="A8" s="15">
        <f>'Рейтинговая таблица организаций'!A8</f>
        <v>100</v>
      </c>
      <c r="B8" s="15" t="str">
        <f>'бланки '!C10</f>
        <v>Муниципальное автономное общеобразовательное учреждение-основная общеобразовательная школа с.Больше-Дорохово Асиновского района Томской области</v>
      </c>
      <c r="C8" s="4">
        <f>'бланки '!E10+'бланки '!F10</f>
        <v>54</v>
      </c>
      <c r="D8" s="15">
        <f>'Рейтинговая таблица организаций'!C8</f>
        <v>22</v>
      </c>
      <c r="E8" s="7">
        <f t="shared" si="0"/>
        <v>0.40740740740740738</v>
      </c>
      <c r="F8" s="21">
        <f>анкеты!I6</f>
        <v>6</v>
      </c>
      <c r="G8" s="5">
        <f>ROUND('Рейтинговая таблица организаций'!D8*100/H8,0)</f>
        <v>100</v>
      </c>
      <c r="H8" s="5">
        <f>'Рейтинговая таблица организаций'!E8</f>
        <v>14</v>
      </c>
      <c r="I8" s="5">
        <f>ROUND('Рейтинговая таблица организаций'!F8*100/J8,0)</f>
        <v>100</v>
      </c>
      <c r="J8" s="5">
        <f>'Рейтинговая таблица организаций'!G8</f>
        <v>60</v>
      </c>
      <c r="K8" s="5">
        <f>'Рейтинговая таблица организаций'!H8</f>
        <v>4</v>
      </c>
      <c r="L8" s="5">
        <f>ROUND('Рейтинговая таблица организаций'!I8*100/M8,0)</f>
        <v>100</v>
      </c>
      <c r="M8" s="5">
        <f>'Рейтинговая таблица организаций'!J8</f>
        <v>22</v>
      </c>
      <c r="N8" s="5">
        <f>ROUND('Рейтинговая таблица организаций'!K8*100/O8,0)</f>
        <v>100</v>
      </c>
      <c r="O8" s="5">
        <f>'Рейтинговая таблица организаций'!L8</f>
        <v>22</v>
      </c>
      <c r="P8" s="5">
        <f>'Рейтинговая таблица организаций'!U8</f>
        <v>5</v>
      </c>
      <c r="Q8" s="5">
        <f>'Рейтинговая таблица организаций'!X8</f>
        <v>22</v>
      </c>
      <c r="R8" s="5">
        <f>'Рейтинговая таблица организаций'!Y8</f>
        <v>22</v>
      </c>
      <c r="S8" s="5">
        <f>'Рейтинговая таблица организаций'!AD8</f>
        <v>3</v>
      </c>
      <c r="T8" s="5">
        <f>'Рейтинговая таблица организаций'!AE8</f>
        <v>2</v>
      </c>
      <c r="U8" s="5">
        <f>'Рейтинговая таблица организаций'!AF8</f>
        <v>6</v>
      </c>
      <c r="V8" s="5">
        <f>'Рейтинговая таблица организаций'!AG8</f>
        <v>6</v>
      </c>
      <c r="W8" s="5">
        <f>ROUND('Рейтинговая таблица организаций'!AL8*100/X8,0)</f>
        <v>100</v>
      </c>
      <c r="X8" s="5">
        <f>'Рейтинговая таблица организаций'!AM8</f>
        <v>22</v>
      </c>
      <c r="Y8" s="5">
        <f>ROUND('Рейтинговая таблица организаций'!AN8*100/Z8,0)</f>
        <v>100</v>
      </c>
      <c r="Z8" s="5">
        <f>'Рейтинговая таблица организаций'!AO8</f>
        <v>22</v>
      </c>
      <c r="AA8" s="5">
        <f>ROUND('Рейтинговая таблица организаций'!AP8*100/AB8,0)</f>
        <v>100</v>
      </c>
      <c r="AB8" s="5">
        <f>'Рейтинговая таблица организаций'!AQ8</f>
        <v>22</v>
      </c>
      <c r="AC8" s="5">
        <f>ROUND('Рейтинговая таблица организаций'!AV8*100/AD8,0)</f>
        <v>100</v>
      </c>
      <c r="AD8" s="5">
        <f>'Рейтинговая таблица организаций'!AW8</f>
        <v>22</v>
      </c>
      <c r="AE8" s="5">
        <f>ROUND('Рейтинговая таблица организаций'!AX8*100/AF8,0)</f>
        <v>100</v>
      </c>
      <c r="AF8" s="5">
        <f>'Рейтинговая таблица организаций'!AY8</f>
        <v>22</v>
      </c>
      <c r="AG8" s="5">
        <f>ROUND('Рейтинговая таблица организаций'!AZ8*100/AH8,0)</f>
        <v>100</v>
      </c>
      <c r="AH8" s="5">
        <f>'Рейтинговая таблица организаций'!BA8</f>
        <v>22</v>
      </c>
    </row>
    <row r="9" spans="1:34">
      <c r="A9" s="15">
        <f>'Рейтинговая таблица организаций'!A9</f>
        <v>101</v>
      </c>
      <c r="B9" s="15" t="str">
        <f>'бланки '!C11</f>
        <v>Муниципальное автономное общеобразовательное учреждение – средняя общеобразовательная школа с. Минаевки Асиновского района Томской области</v>
      </c>
      <c r="C9" s="4">
        <f>'бланки '!E11+'бланки '!F11</f>
        <v>104</v>
      </c>
      <c r="D9" s="15">
        <f>'Рейтинговая таблица организаций'!C9</f>
        <v>42</v>
      </c>
      <c r="E9" s="7">
        <f t="shared" si="0"/>
        <v>0.40384615384615385</v>
      </c>
      <c r="F9" s="21">
        <f>анкеты!I7</f>
        <v>11</v>
      </c>
      <c r="G9" s="5">
        <f>ROUND('Рейтинговая таблица организаций'!D9*100/H9,0)</f>
        <v>100</v>
      </c>
      <c r="H9" s="5">
        <f>'Рейтинговая таблица организаций'!E9</f>
        <v>14</v>
      </c>
      <c r="I9" s="5">
        <f>ROUND('Рейтинговая таблица организаций'!F9*100/J9,0)</f>
        <v>100</v>
      </c>
      <c r="J9" s="5">
        <f>'Рейтинговая таблица организаций'!G9</f>
        <v>60</v>
      </c>
      <c r="K9" s="5">
        <f>'Рейтинговая таблица организаций'!H9</f>
        <v>4</v>
      </c>
      <c r="L9" s="5">
        <f>ROUND('Рейтинговая таблица организаций'!I9*100/M9,0)</f>
        <v>100</v>
      </c>
      <c r="M9" s="5">
        <f>'Рейтинговая таблица организаций'!J9</f>
        <v>42</v>
      </c>
      <c r="N9" s="5">
        <f>ROUND('Рейтинговая таблица организаций'!K9*100/O9,0)</f>
        <v>100</v>
      </c>
      <c r="O9" s="5">
        <f>'Рейтинговая таблица организаций'!L9</f>
        <v>42</v>
      </c>
      <c r="P9" s="5">
        <f>'Рейтинговая таблица организаций'!U9</f>
        <v>5</v>
      </c>
      <c r="Q9" s="5">
        <f>'Рейтинговая таблица организаций'!X9</f>
        <v>42</v>
      </c>
      <c r="R9" s="5">
        <f>'Рейтинговая таблица организаций'!Y9</f>
        <v>42</v>
      </c>
      <c r="S9" s="5">
        <f>'Рейтинговая таблица организаций'!AD9</f>
        <v>4</v>
      </c>
      <c r="T9" s="5">
        <f>'Рейтинговая таблица организаций'!AE9</f>
        <v>3</v>
      </c>
      <c r="U9" s="5">
        <f>'Рейтинговая таблица организаций'!AF9</f>
        <v>11</v>
      </c>
      <c r="V9" s="5">
        <f>'Рейтинговая таблица организаций'!AG9</f>
        <v>11</v>
      </c>
      <c r="W9" s="5">
        <f>ROUND('Рейтинговая таблица организаций'!AL9*100/X9,0)</f>
        <v>100</v>
      </c>
      <c r="X9" s="5">
        <f>'Рейтинговая таблица организаций'!AM9</f>
        <v>42</v>
      </c>
      <c r="Y9" s="5">
        <f>ROUND('Рейтинговая таблица организаций'!AN9*100/Z9,0)</f>
        <v>100</v>
      </c>
      <c r="Z9" s="5">
        <f>'Рейтинговая таблица организаций'!AO9</f>
        <v>42</v>
      </c>
      <c r="AA9" s="5">
        <f>ROUND('Рейтинговая таблица организаций'!AP9*100/AB9,0)</f>
        <v>100</v>
      </c>
      <c r="AB9" s="5">
        <f>'Рейтинговая таблица организаций'!AQ9</f>
        <v>42</v>
      </c>
      <c r="AC9" s="5">
        <f>ROUND('Рейтинговая таблица организаций'!AV9*100/AD9,0)</f>
        <v>100</v>
      </c>
      <c r="AD9" s="5">
        <f>'Рейтинговая таблица организаций'!AW9</f>
        <v>42</v>
      </c>
      <c r="AE9" s="5">
        <f>ROUND('Рейтинговая таблица организаций'!AX9*100/AF9,0)</f>
        <v>100</v>
      </c>
      <c r="AF9" s="5">
        <f>'Рейтинговая таблица организаций'!AY9</f>
        <v>42</v>
      </c>
      <c r="AG9" s="5">
        <f>ROUND('Рейтинговая таблица организаций'!AZ9*100/AH9,0)</f>
        <v>100</v>
      </c>
      <c r="AH9" s="5">
        <f>'Рейтинговая таблица организаций'!BA9</f>
        <v>42</v>
      </c>
    </row>
    <row r="10" spans="1:34">
      <c r="A10" s="15">
        <f>'Рейтинговая таблица организаций'!A10</f>
        <v>102</v>
      </c>
      <c r="B10" s="15" t="str">
        <f>'бланки '!C12</f>
        <v>Муниципальное автономное общеобразовательное учреждение - средняя общеобразовательная школа с. Новиковка Асиновского района Томской области</v>
      </c>
      <c r="C10" s="4">
        <f>'бланки '!E12+'бланки '!F12</f>
        <v>160</v>
      </c>
      <c r="D10" s="15">
        <f>'Рейтинговая таблица организаций'!C10</f>
        <v>64</v>
      </c>
      <c r="E10" s="7">
        <f t="shared" si="0"/>
        <v>0.4</v>
      </c>
      <c r="F10" s="21">
        <f>анкеты!I8</f>
        <v>16</v>
      </c>
      <c r="G10" s="5">
        <f>ROUND('Рейтинговая таблица организаций'!D10*100/H10,0)</f>
        <v>100</v>
      </c>
      <c r="H10" s="5">
        <f>'Рейтинговая таблица организаций'!E10</f>
        <v>14</v>
      </c>
      <c r="I10" s="5">
        <f>ROUND('Рейтинговая таблица организаций'!F10*100/J10,0)</f>
        <v>100</v>
      </c>
      <c r="J10" s="5">
        <f>'Рейтинговая таблица организаций'!G10</f>
        <v>60</v>
      </c>
      <c r="K10" s="5">
        <f>'Рейтинговая таблица организаций'!H10</f>
        <v>4</v>
      </c>
      <c r="L10" s="5">
        <f>ROUND('Рейтинговая таблица организаций'!I10*100/M10,0)</f>
        <v>100</v>
      </c>
      <c r="M10" s="5">
        <f>'Рейтинговая таблица организаций'!J10</f>
        <v>64</v>
      </c>
      <c r="N10" s="5">
        <f>ROUND('Рейтинговая таблица организаций'!K10*100/O10,0)</f>
        <v>100</v>
      </c>
      <c r="O10" s="5">
        <f>'Рейтинговая таблица организаций'!L10</f>
        <v>64</v>
      </c>
      <c r="P10" s="5">
        <f>'Рейтинговая таблица организаций'!U10</f>
        <v>5</v>
      </c>
      <c r="Q10" s="5">
        <f>'Рейтинговая таблица организаций'!X10</f>
        <v>64</v>
      </c>
      <c r="R10" s="5">
        <f>'Рейтинговая таблица организаций'!Y10</f>
        <v>64</v>
      </c>
      <c r="S10" s="5">
        <f>'Рейтинговая таблица организаций'!AD10</f>
        <v>2</v>
      </c>
      <c r="T10" s="5">
        <f>'Рейтинговая таблица организаций'!AE10</f>
        <v>3</v>
      </c>
      <c r="U10" s="5">
        <f>'Рейтинговая таблица организаций'!AF10</f>
        <v>16</v>
      </c>
      <c r="V10" s="5">
        <f>'Рейтинговая таблица организаций'!AG10</f>
        <v>16</v>
      </c>
      <c r="W10" s="5">
        <f>ROUND('Рейтинговая таблица организаций'!AL10*100/X10,0)</f>
        <v>100</v>
      </c>
      <c r="X10" s="5">
        <f>'Рейтинговая таблица организаций'!AM10</f>
        <v>64</v>
      </c>
      <c r="Y10" s="5">
        <f>ROUND('Рейтинговая таблица организаций'!AN10*100/Z10,0)</f>
        <v>100</v>
      </c>
      <c r="Z10" s="5">
        <f>'Рейтинговая таблица организаций'!AO10</f>
        <v>64</v>
      </c>
      <c r="AA10" s="5">
        <f>ROUND('Рейтинговая таблица организаций'!AP10*100/AB10,0)</f>
        <v>100</v>
      </c>
      <c r="AB10" s="5">
        <f>'Рейтинговая таблица организаций'!AQ10</f>
        <v>64</v>
      </c>
      <c r="AC10" s="5">
        <f>ROUND('Рейтинговая таблица организаций'!AV10*100/AD10,0)</f>
        <v>100</v>
      </c>
      <c r="AD10" s="5">
        <f>'Рейтинговая таблица организаций'!AW10</f>
        <v>64</v>
      </c>
      <c r="AE10" s="5">
        <f>ROUND('Рейтинговая таблица организаций'!AX10*100/AF10,0)</f>
        <v>100</v>
      </c>
      <c r="AF10" s="5">
        <f>'Рейтинговая таблица организаций'!AY10</f>
        <v>64</v>
      </c>
      <c r="AG10" s="5">
        <f>ROUND('Рейтинговая таблица организаций'!AZ10*100/AH10,0)</f>
        <v>100</v>
      </c>
      <c r="AH10" s="5">
        <f>'Рейтинговая таблица организаций'!BA10</f>
        <v>64</v>
      </c>
    </row>
    <row r="11" spans="1:34">
      <c r="A11" s="15">
        <f>'Рейтинговая таблица организаций'!A11</f>
        <v>103</v>
      </c>
      <c r="B11" s="15" t="str">
        <f>'бланки '!C13</f>
        <v>Муниципальное автономное общеобразовательное учреждение «Общеобразовательная школа № 5 г. Асино»</v>
      </c>
      <c r="C11" s="4">
        <f>'бланки '!E13+'бланки '!F13</f>
        <v>518</v>
      </c>
      <c r="D11" s="15">
        <f>'Рейтинговая таблица организаций'!C11</f>
        <v>208</v>
      </c>
      <c r="E11" s="7">
        <f t="shared" si="0"/>
        <v>0.40154440154440152</v>
      </c>
      <c r="F11" s="21">
        <f>анкеты!I9</f>
        <v>52</v>
      </c>
      <c r="G11" s="5">
        <f>ROUND('Рейтинговая таблица организаций'!D11*100/H11,0)</f>
        <v>100</v>
      </c>
      <c r="H11" s="5">
        <f>'Рейтинговая таблица организаций'!E11</f>
        <v>14</v>
      </c>
      <c r="I11" s="5">
        <f>ROUND('Рейтинговая таблица организаций'!F11*100/J11,0)</f>
        <v>100</v>
      </c>
      <c r="J11" s="5">
        <f>'Рейтинговая таблица организаций'!G11</f>
        <v>60</v>
      </c>
      <c r="K11" s="5">
        <f>'Рейтинговая таблица организаций'!H11</f>
        <v>4</v>
      </c>
      <c r="L11" s="5">
        <f>ROUND('Рейтинговая таблица организаций'!I11*100/M11,0)</f>
        <v>100</v>
      </c>
      <c r="M11" s="5">
        <f>'Рейтинговая таблица организаций'!J11</f>
        <v>208</v>
      </c>
      <c r="N11" s="5">
        <f>ROUND('Рейтинговая таблица организаций'!K11*100/O11,0)</f>
        <v>100</v>
      </c>
      <c r="O11" s="5">
        <f>'Рейтинговая таблица организаций'!L11</f>
        <v>208</v>
      </c>
      <c r="P11" s="5">
        <f>'Рейтинговая таблица организаций'!U11</f>
        <v>5</v>
      </c>
      <c r="Q11" s="5">
        <f>'Рейтинговая таблица организаций'!X11</f>
        <v>208</v>
      </c>
      <c r="R11" s="5">
        <f>'Рейтинговая таблица организаций'!Y11</f>
        <v>208</v>
      </c>
      <c r="S11" s="5">
        <f>'Рейтинговая таблица организаций'!AD11</f>
        <v>1</v>
      </c>
      <c r="T11" s="5">
        <f>'Рейтинговая таблица организаций'!AE11</f>
        <v>4</v>
      </c>
      <c r="U11" s="5">
        <f>'Рейтинговая таблица организаций'!AF11</f>
        <v>52</v>
      </c>
      <c r="V11" s="5">
        <f>'Рейтинговая таблица организаций'!AG11</f>
        <v>52</v>
      </c>
      <c r="W11" s="5">
        <f>ROUND('Рейтинговая таблица организаций'!AL11*100/X11,0)</f>
        <v>100</v>
      </c>
      <c r="X11" s="5">
        <f>'Рейтинговая таблица организаций'!AM11</f>
        <v>208</v>
      </c>
      <c r="Y11" s="5">
        <f>ROUND('Рейтинговая таблица организаций'!AN11*100/Z11,0)</f>
        <v>100</v>
      </c>
      <c r="Z11" s="5">
        <f>'Рейтинговая таблица организаций'!AO11</f>
        <v>208</v>
      </c>
      <c r="AA11" s="5">
        <f>ROUND('Рейтинговая таблица организаций'!AP11*100/AB11,0)</f>
        <v>100</v>
      </c>
      <c r="AB11" s="5">
        <f>'Рейтинговая таблица организаций'!AQ11</f>
        <v>208</v>
      </c>
      <c r="AC11" s="5">
        <f>ROUND('Рейтинговая таблица организаций'!AV11*100/AD11,0)</f>
        <v>100</v>
      </c>
      <c r="AD11" s="5">
        <f>'Рейтинговая таблица организаций'!AW11</f>
        <v>208</v>
      </c>
      <c r="AE11" s="5">
        <f>ROUND('Рейтинговая таблица организаций'!AX11*100/AF11,0)</f>
        <v>100</v>
      </c>
      <c r="AF11" s="5">
        <f>'Рейтинговая таблица организаций'!AY11</f>
        <v>208</v>
      </c>
      <c r="AG11" s="5">
        <f>ROUND('Рейтинговая таблица организаций'!AZ11*100/AH11,0)</f>
        <v>100</v>
      </c>
      <c r="AH11" s="5">
        <f>'Рейтинговая таблица организаций'!BA11</f>
        <v>208</v>
      </c>
    </row>
    <row r="12" spans="1:34">
      <c r="A12" s="15">
        <f>'Рейтинговая таблица организаций'!A12</f>
        <v>104</v>
      </c>
      <c r="B12" s="15" t="str">
        <f>'бланки '!C14</f>
        <v>Муниципальное автономное общеобразовательное учреждение - средняя общеобразовательная школа с. Новониколавки Асиновского района Томской области</v>
      </c>
      <c r="C12" s="4">
        <f>'бланки '!E14+'бланки '!F14</f>
        <v>160</v>
      </c>
      <c r="D12" s="15">
        <f>'Рейтинговая таблица организаций'!C12</f>
        <v>64</v>
      </c>
      <c r="E12" s="7">
        <f t="shared" si="0"/>
        <v>0.4</v>
      </c>
      <c r="F12" s="21">
        <f>анкеты!I10</f>
        <v>16</v>
      </c>
      <c r="G12" s="5">
        <f>ROUND('Рейтинговая таблица организаций'!D12*100/H12,0)</f>
        <v>100</v>
      </c>
      <c r="H12" s="5">
        <f>'Рейтинговая таблица организаций'!E12</f>
        <v>14</v>
      </c>
      <c r="I12" s="5">
        <f>ROUND('Рейтинговая таблица организаций'!F12*100/J12,0)</f>
        <v>100</v>
      </c>
      <c r="J12" s="5">
        <f>'Рейтинговая таблица организаций'!G12</f>
        <v>60</v>
      </c>
      <c r="K12" s="5">
        <f>'Рейтинговая таблица организаций'!H12</f>
        <v>4</v>
      </c>
      <c r="L12" s="5">
        <f>ROUND('Рейтинговая таблица организаций'!I12*100/M12,0)</f>
        <v>100</v>
      </c>
      <c r="M12" s="5">
        <f>'Рейтинговая таблица организаций'!J12</f>
        <v>64</v>
      </c>
      <c r="N12" s="5">
        <f>ROUND('Рейтинговая таблица организаций'!K12*100/O12,0)</f>
        <v>100</v>
      </c>
      <c r="O12" s="5">
        <f>'Рейтинговая таблица организаций'!L12</f>
        <v>64</v>
      </c>
      <c r="P12" s="5">
        <f>'Рейтинговая таблица организаций'!U12</f>
        <v>5</v>
      </c>
      <c r="Q12" s="5">
        <f>'Рейтинговая таблица организаций'!X12</f>
        <v>64</v>
      </c>
      <c r="R12" s="5">
        <f>'Рейтинговая таблица организаций'!Y12</f>
        <v>64</v>
      </c>
      <c r="S12" s="5">
        <f>'Рейтинговая таблица организаций'!AD12</f>
        <v>4</v>
      </c>
      <c r="T12" s="5">
        <f>'Рейтинговая таблица организаций'!AE12</f>
        <v>4</v>
      </c>
      <c r="U12" s="5">
        <f>'Рейтинговая таблица организаций'!AF12</f>
        <v>16</v>
      </c>
      <c r="V12" s="5">
        <f>'Рейтинговая таблица организаций'!AG12</f>
        <v>16</v>
      </c>
      <c r="W12" s="5">
        <f>ROUND('Рейтинговая таблица организаций'!AL12*100/X12,0)</f>
        <v>100</v>
      </c>
      <c r="X12" s="5">
        <f>'Рейтинговая таблица организаций'!AM12</f>
        <v>64</v>
      </c>
      <c r="Y12" s="5">
        <f>ROUND('Рейтинговая таблица организаций'!AN12*100/Z12,0)</f>
        <v>100</v>
      </c>
      <c r="Z12" s="5">
        <f>'Рейтинговая таблица организаций'!AO12</f>
        <v>64</v>
      </c>
      <c r="AA12" s="5">
        <f>ROUND('Рейтинговая таблица организаций'!AP12*100/AB12,0)</f>
        <v>100</v>
      </c>
      <c r="AB12" s="5">
        <f>'Рейтинговая таблица организаций'!AQ12</f>
        <v>64</v>
      </c>
      <c r="AC12" s="5">
        <f>ROUND('Рейтинговая таблица организаций'!AV12*100/AD12,0)</f>
        <v>100</v>
      </c>
      <c r="AD12" s="5">
        <f>'Рейтинговая таблица организаций'!AW12</f>
        <v>64</v>
      </c>
      <c r="AE12" s="5">
        <f>ROUND('Рейтинговая таблица организаций'!AX12*100/AF12,0)</f>
        <v>100</v>
      </c>
      <c r="AF12" s="5">
        <f>'Рейтинговая таблица организаций'!AY12</f>
        <v>64</v>
      </c>
      <c r="AG12" s="5">
        <f>ROUND('Рейтинговая таблица организаций'!AZ12*100/AH12,0)</f>
        <v>100</v>
      </c>
      <c r="AH12" s="5">
        <f>'Рейтинговая таблица организаций'!BA12</f>
        <v>64</v>
      </c>
    </row>
    <row r="13" spans="1:34">
      <c r="A13" s="15">
        <f>'Рейтинговая таблица организаций'!A13</f>
        <v>105</v>
      </c>
      <c r="B13" s="15" t="str">
        <f>'бланки '!C15</f>
        <v>Муниципальное автономное общеобразовательное учреждение средняя общеобразовательная школа № 1 г. Асино</v>
      </c>
      <c r="C13" s="4">
        <f>'бланки '!E15+'бланки '!F15</f>
        <v>1237</v>
      </c>
      <c r="D13" s="15">
        <f>'Рейтинговая таблица организаций'!C13</f>
        <v>495</v>
      </c>
      <c r="E13" s="7">
        <f t="shared" si="0"/>
        <v>0.40016168148746967</v>
      </c>
      <c r="F13" s="21">
        <f>анкеты!I11</f>
        <v>124</v>
      </c>
      <c r="G13" s="5">
        <f>ROUND('Рейтинговая таблица организаций'!D13*100/H13,0)</f>
        <v>100</v>
      </c>
      <c r="H13" s="5">
        <f>'Рейтинговая таблица организаций'!E13</f>
        <v>14</v>
      </c>
      <c r="I13" s="5">
        <f>ROUND('Рейтинговая таблица организаций'!F13*100/J13,0)</f>
        <v>100</v>
      </c>
      <c r="J13" s="5">
        <f>'Рейтинговая таблица организаций'!G13</f>
        <v>60</v>
      </c>
      <c r="K13" s="5">
        <f>'Рейтинговая таблица организаций'!H13</f>
        <v>4</v>
      </c>
      <c r="L13" s="5">
        <f>ROUND('Рейтинговая таблица организаций'!I13*100/M13,0)</f>
        <v>100</v>
      </c>
      <c r="M13" s="5">
        <f>'Рейтинговая таблица организаций'!J13</f>
        <v>495</v>
      </c>
      <c r="N13" s="5">
        <f>ROUND('Рейтинговая таблица организаций'!K13*100/O13,0)</f>
        <v>100</v>
      </c>
      <c r="O13" s="5">
        <f>'Рейтинговая таблица организаций'!L13</f>
        <v>495</v>
      </c>
      <c r="P13" s="5">
        <f>'Рейтинговая таблица организаций'!U13</f>
        <v>5</v>
      </c>
      <c r="Q13" s="5">
        <f>'Рейтинговая таблица организаций'!X13</f>
        <v>495</v>
      </c>
      <c r="R13" s="5">
        <f>'Рейтинговая таблица организаций'!Y13</f>
        <v>495</v>
      </c>
      <c r="S13" s="5">
        <f>'Рейтинговая таблица организаций'!AD13</f>
        <v>1</v>
      </c>
      <c r="T13" s="5">
        <f>'Рейтинговая таблица организаций'!AE13</f>
        <v>3</v>
      </c>
      <c r="U13" s="5">
        <f>'Рейтинговая таблица организаций'!AF13</f>
        <v>124</v>
      </c>
      <c r="V13" s="5">
        <f>'Рейтинговая таблица организаций'!AG13</f>
        <v>124</v>
      </c>
      <c r="W13" s="5">
        <f>ROUND('Рейтинговая таблица организаций'!AL13*100/X13,0)</f>
        <v>100</v>
      </c>
      <c r="X13" s="5">
        <f>'Рейтинговая таблица организаций'!AM13</f>
        <v>495</v>
      </c>
      <c r="Y13" s="5">
        <f>ROUND('Рейтинговая таблица организаций'!AN13*100/Z13,0)</f>
        <v>100</v>
      </c>
      <c r="Z13" s="5">
        <f>'Рейтинговая таблица организаций'!AO13</f>
        <v>495</v>
      </c>
      <c r="AA13" s="5">
        <f>ROUND('Рейтинговая таблица организаций'!AP13*100/AB13,0)</f>
        <v>100</v>
      </c>
      <c r="AB13" s="5">
        <f>'Рейтинговая таблица организаций'!AQ13</f>
        <v>495</v>
      </c>
      <c r="AC13" s="5">
        <f>ROUND('Рейтинговая таблица организаций'!AV13*100/AD13,0)</f>
        <v>100</v>
      </c>
      <c r="AD13" s="5">
        <f>'Рейтинговая таблица организаций'!AW13</f>
        <v>495</v>
      </c>
      <c r="AE13" s="5">
        <f>ROUND('Рейтинговая таблица организаций'!AX13*100/AF13,0)</f>
        <v>100</v>
      </c>
      <c r="AF13" s="5">
        <f>'Рейтинговая таблица организаций'!AY13</f>
        <v>495</v>
      </c>
      <c r="AG13" s="5">
        <f>ROUND('Рейтинговая таблица организаций'!AZ13*100/AH13,0)</f>
        <v>100</v>
      </c>
      <c r="AH13" s="5">
        <f>'Рейтинговая таблица организаций'!BA13</f>
        <v>495</v>
      </c>
    </row>
    <row r="14" spans="1:34">
      <c r="A14" s="15">
        <f>'Рейтинговая таблица организаций'!A14</f>
        <v>106</v>
      </c>
      <c r="B14" s="15" t="str">
        <f>'бланки '!C16</f>
        <v>Муниципальное автономное общеобразовательное учреждение гимназия № 2 г. Асино</v>
      </c>
      <c r="C14" s="4">
        <f>'бланки '!E16+'бланки '!F16</f>
        <v>1239</v>
      </c>
      <c r="D14" s="15">
        <f>'Рейтинговая таблица организаций'!C14</f>
        <v>496</v>
      </c>
      <c r="E14" s="7">
        <f t="shared" si="0"/>
        <v>0.40032284100080712</v>
      </c>
      <c r="F14" s="21">
        <f>анкеты!I12</f>
        <v>124</v>
      </c>
      <c r="G14" s="5">
        <f>ROUND('Рейтинговая таблица организаций'!D14*100/H14,0)</f>
        <v>100</v>
      </c>
      <c r="H14" s="5">
        <f>'Рейтинговая таблица организаций'!E14</f>
        <v>14</v>
      </c>
      <c r="I14" s="5">
        <f>ROUND('Рейтинговая таблица организаций'!F14*100/J14,0)</f>
        <v>100</v>
      </c>
      <c r="J14" s="5">
        <f>'Рейтинговая таблица организаций'!G14</f>
        <v>60</v>
      </c>
      <c r="K14" s="5">
        <f>'Рейтинговая таблица организаций'!H14</f>
        <v>4</v>
      </c>
      <c r="L14" s="5">
        <f>ROUND('Рейтинговая таблица организаций'!I14*100/M14,0)</f>
        <v>100</v>
      </c>
      <c r="M14" s="5">
        <f>'Рейтинговая таблица организаций'!J14</f>
        <v>496</v>
      </c>
      <c r="N14" s="5">
        <f>ROUND('Рейтинговая таблица организаций'!K14*100/O14,0)</f>
        <v>100</v>
      </c>
      <c r="O14" s="5">
        <f>'Рейтинговая таблица организаций'!L14</f>
        <v>496</v>
      </c>
      <c r="P14" s="5">
        <f>'Рейтинговая таблица организаций'!U14</f>
        <v>5</v>
      </c>
      <c r="Q14" s="5">
        <f>'Рейтинговая таблица организаций'!X14</f>
        <v>496</v>
      </c>
      <c r="R14" s="5">
        <f>'Рейтинговая таблица организаций'!Y14</f>
        <v>496</v>
      </c>
      <c r="S14" s="5">
        <f>'Рейтинговая таблица организаций'!AD14</f>
        <v>3</v>
      </c>
      <c r="T14" s="5">
        <f>'Рейтинговая таблица организаций'!AE14</f>
        <v>4</v>
      </c>
      <c r="U14" s="5">
        <f>'Рейтинговая таблица организаций'!AF14</f>
        <v>124</v>
      </c>
      <c r="V14" s="5">
        <f>'Рейтинговая таблица организаций'!AG14</f>
        <v>124</v>
      </c>
      <c r="W14" s="5">
        <f>ROUND('Рейтинговая таблица организаций'!AL14*100/X14,0)</f>
        <v>100</v>
      </c>
      <c r="X14" s="5">
        <f>'Рейтинговая таблица организаций'!AM14</f>
        <v>496</v>
      </c>
      <c r="Y14" s="5">
        <f>ROUND('Рейтинговая таблица организаций'!AN14*100/Z14,0)</f>
        <v>100</v>
      </c>
      <c r="Z14" s="5">
        <f>'Рейтинговая таблица организаций'!AO14</f>
        <v>496</v>
      </c>
      <c r="AA14" s="5">
        <f>ROUND('Рейтинговая таблица организаций'!AP14*100/AB14,0)</f>
        <v>100</v>
      </c>
      <c r="AB14" s="5">
        <f>'Рейтинговая таблица организаций'!AQ14</f>
        <v>496</v>
      </c>
      <c r="AC14" s="5">
        <f>ROUND('Рейтинговая таблица организаций'!AV14*100/AD14,0)</f>
        <v>100</v>
      </c>
      <c r="AD14" s="5">
        <f>'Рейтинговая таблица организаций'!AW14</f>
        <v>496</v>
      </c>
      <c r="AE14" s="5">
        <f>ROUND('Рейтинговая таблица организаций'!AX14*100/AF14,0)</f>
        <v>100</v>
      </c>
      <c r="AF14" s="5">
        <f>'Рейтинговая таблица организаций'!AY14</f>
        <v>496</v>
      </c>
      <c r="AG14" s="5">
        <f>ROUND('Рейтинговая таблица организаций'!AZ14*100/AH14,0)</f>
        <v>100</v>
      </c>
      <c r="AH14" s="5">
        <f>'Рейтинговая таблица организаций'!BA14</f>
        <v>496</v>
      </c>
    </row>
    <row r="15" spans="1:34">
      <c r="A15" s="15">
        <f>'Рейтинговая таблица организаций'!A15</f>
        <v>107</v>
      </c>
      <c r="B15" s="15" t="str">
        <f>'бланки '!C17</f>
        <v>Муниципальное автономное общеобразовательное учреждение - средняя общеобразовательная школа с. Ягодного Асиновского района Томской области</v>
      </c>
      <c r="C15" s="4">
        <f>'бланки '!E17+'бланки '!F17</f>
        <v>188</v>
      </c>
      <c r="D15" s="15">
        <f>'Рейтинговая таблица организаций'!C15</f>
        <v>76</v>
      </c>
      <c r="E15" s="7">
        <f t="shared" si="0"/>
        <v>0.40425531914893614</v>
      </c>
      <c r="F15" s="21">
        <f>анкеты!I13</f>
        <v>19</v>
      </c>
      <c r="G15" s="5">
        <f>ROUND('Рейтинговая таблица организаций'!D15*100/H15,0)</f>
        <v>100</v>
      </c>
      <c r="H15" s="5">
        <f>'Рейтинговая таблица организаций'!E15</f>
        <v>14</v>
      </c>
      <c r="I15" s="5">
        <f>ROUND('Рейтинговая таблица организаций'!F15*100/J15,0)</f>
        <v>100</v>
      </c>
      <c r="J15" s="5">
        <f>'Рейтинговая таблица организаций'!G15</f>
        <v>60</v>
      </c>
      <c r="K15" s="5">
        <f>'Рейтинговая таблица организаций'!H15</f>
        <v>4</v>
      </c>
      <c r="L15" s="5">
        <f>ROUND('Рейтинговая таблица организаций'!I15*100/M15,0)</f>
        <v>100</v>
      </c>
      <c r="M15" s="5">
        <f>'Рейтинговая таблица организаций'!J15</f>
        <v>76</v>
      </c>
      <c r="N15" s="5">
        <f>ROUND('Рейтинговая таблица организаций'!K15*100/O15,0)</f>
        <v>100</v>
      </c>
      <c r="O15" s="5">
        <f>'Рейтинговая таблица организаций'!L15</f>
        <v>76</v>
      </c>
      <c r="P15" s="5">
        <f>'Рейтинговая таблица организаций'!U15</f>
        <v>5</v>
      </c>
      <c r="Q15" s="5">
        <f>'Рейтинговая таблица организаций'!X15</f>
        <v>76</v>
      </c>
      <c r="R15" s="5">
        <f>'Рейтинговая таблица организаций'!Y15</f>
        <v>76</v>
      </c>
      <c r="S15" s="5">
        <f>'Рейтинговая таблица организаций'!AD15</f>
        <v>5</v>
      </c>
      <c r="T15" s="5">
        <f>'Рейтинговая таблица организаций'!AE15</f>
        <v>4</v>
      </c>
      <c r="U15" s="5">
        <f>'Рейтинговая таблица организаций'!AF15</f>
        <v>19</v>
      </c>
      <c r="V15" s="5">
        <f>'Рейтинговая таблица организаций'!AG15</f>
        <v>19</v>
      </c>
      <c r="W15" s="5">
        <f>ROUND('Рейтинговая таблица организаций'!AL15*100/X15,0)</f>
        <v>100</v>
      </c>
      <c r="X15" s="5">
        <f>'Рейтинговая таблица организаций'!AM15</f>
        <v>76</v>
      </c>
      <c r="Y15" s="5">
        <f>ROUND('Рейтинговая таблица организаций'!AN15*100/Z15,0)</f>
        <v>100</v>
      </c>
      <c r="Z15" s="5">
        <f>'Рейтинговая таблица организаций'!AO15</f>
        <v>76</v>
      </c>
      <c r="AA15" s="5">
        <f>ROUND('Рейтинговая таблица организаций'!AP15*100/AB15,0)</f>
        <v>100</v>
      </c>
      <c r="AB15" s="5">
        <f>'Рейтинговая таблица организаций'!AQ15</f>
        <v>76</v>
      </c>
      <c r="AC15" s="5">
        <f>ROUND('Рейтинговая таблица организаций'!AV15*100/AD15,0)</f>
        <v>100</v>
      </c>
      <c r="AD15" s="5">
        <f>'Рейтинговая таблица организаций'!AW15</f>
        <v>76</v>
      </c>
      <c r="AE15" s="5">
        <f>ROUND('Рейтинговая таблица организаций'!AX15*100/AF15,0)</f>
        <v>100</v>
      </c>
      <c r="AF15" s="5">
        <f>'Рейтинговая таблица организаций'!AY15</f>
        <v>76</v>
      </c>
      <c r="AG15" s="5">
        <f>ROUND('Рейтинговая таблица организаций'!AZ15*100/AH15,0)</f>
        <v>100</v>
      </c>
      <c r="AH15" s="5">
        <f>'Рейтинговая таблица организаций'!BA15</f>
        <v>76</v>
      </c>
    </row>
    <row r="16" spans="1:34">
      <c r="A16" s="15">
        <f>'Рейтинговая таблица организаций'!A16</f>
        <v>108</v>
      </c>
      <c r="B16" s="15" t="str">
        <f>'бланки '!C18</f>
        <v>Муниципальное автономное общеобразовательное учреждение средняя общеобразовательная школа № 4 г. Асино</v>
      </c>
      <c r="C16" s="4">
        <f>'бланки '!E18+'бланки '!F18</f>
        <v>1327</v>
      </c>
      <c r="D16" s="15">
        <f>'Рейтинговая таблица организаций'!C16</f>
        <v>531</v>
      </c>
      <c r="E16" s="7">
        <f t="shared" si="0"/>
        <v>0.40015071590052753</v>
      </c>
      <c r="F16" s="21">
        <f>анкеты!I14</f>
        <v>133</v>
      </c>
      <c r="G16" s="5">
        <f>ROUND('Рейтинговая таблица организаций'!D16*100/H16,0)</f>
        <v>100</v>
      </c>
      <c r="H16" s="5">
        <f>'Рейтинговая таблица организаций'!E16</f>
        <v>14</v>
      </c>
      <c r="I16" s="5">
        <f>ROUND('Рейтинговая таблица организаций'!F16*100/J16,0)</f>
        <v>100</v>
      </c>
      <c r="J16" s="5">
        <f>'Рейтинговая таблица организаций'!G16</f>
        <v>60</v>
      </c>
      <c r="K16" s="5">
        <f>'Рейтинговая таблица организаций'!H16</f>
        <v>4</v>
      </c>
      <c r="L16" s="5">
        <f>ROUND('Рейтинговая таблица организаций'!I16*100/M16,0)</f>
        <v>100</v>
      </c>
      <c r="M16" s="5">
        <f>'Рейтинговая таблица организаций'!J16</f>
        <v>531</v>
      </c>
      <c r="N16" s="5">
        <f>ROUND('Рейтинговая таблица организаций'!K16*100/O16,0)</f>
        <v>100</v>
      </c>
      <c r="O16" s="5">
        <f>'Рейтинговая таблица организаций'!L16</f>
        <v>531</v>
      </c>
      <c r="P16" s="5">
        <f>'Рейтинговая таблица организаций'!U16</f>
        <v>5</v>
      </c>
      <c r="Q16" s="5">
        <f>'Рейтинговая таблица организаций'!X16</f>
        <v>531</v>
      </c>
      <c r="R16" s="5">
        <f>'Рейтинговая таблица организаций'!Y16</f>
        <v>531</v>
      </c>
      <c r="S16" s="5">
        <f>'Рейтинговая таблица организаций'!AD16</f>
        <v>5</v>
      </c>
      <c r="T16" s="5">
        <f>'Рейтинговая таблица организаций'!AE16</f>
        <v>5</v>
      </c>
      <c r="U16" s="5">
        <f>'Рейтинговая таблица организаций'!AF16</f>
        <v>133</v>
      </c>
      <c r="V16" s="5">
        <f>'Рейтинговая таблица организаций'!AG16</f>
        <v>133</v>
      </c>
      <c r="W16" s="5">
        <f>ROUND('Рейтинговая таблица организаций'!AL16*100/X16,0)</f>
        <v>100</v>
      </c>
      <c r="X16" s="5">
        <f>'Рейтинговая таблица организаций'!AM16</f>
        <v>531</v>
      </c>
      <c r="Y16" s="5">
        <f>ROUND('Рейтинговая таблица организаций'!AN16*100/Z16,0)</f>
        <v>100</v>
      </c>
      <c r="Z16" s="5">
        <f>'Рейтинговая таблица организаций'!AO16</f>
        <v>531</v>
      </c>
      <c r="AA16" s="5">
        <f>ROUND('Рейтинговая таблица организаций'!AP16*100/AB16,0)</f>
        <v>100</v>
      </c>
      <c r="AB16" s="5">
        <f>'Рейтинговая таблица организаций'!AQ16</f>
        <v>531</v>
      </c>
      <c r="AC16" s="5">
        <f>ROUND('Рейтинговая таблица организаций'!AV16*100/AD16,0)</f>
        <v>100</v>
      </c>
      <c r="AD16" s="5">
        <f>'Рейтинговая таблица организаций'!AW16</f>
        <v>531</v>
      </c>
      <c r="AE16" s="5">
        <f>ROUND('Рейтинговая таблица организаций'!AX16*100/AF16,0)</f>
        <v>100</v>
      </c>
      <c r="AF16" s="5">
        <f>'Рейтинговая таблица организаций'!AY16</f>
        <v>531</v>
      </c>
      <c r="AG16" s="5">
        <f>ROUND('Рейтинговая таблица организаций'!AZ16*100/AH16,0)</f>
        <v>100</v>
      </c>
      <c r="AH16" s="5">
        <f>'Рейтинговая таблица организаций'!BA16</f>
        <v>531</v>
      </c>
    </row>
    <row r="17" spans="3:3">
      <c r="C17" s="71"/>
    </row>
  </sheetData>
  <mergeCells count="29">
    <mergeCell ref="P1:R1"/>
    <mergeCell ref="P2:P3"/>
    <mergeCell ref="Q2:R2"/>
    <mergeCell ref="N2:O2"/>
    <mergeCell ref="I2:I3"/>
    <mergeCell ref="J2:J3"/>
    <mergeCell ref="K2:K3"/>
    <mergeCell ref="L2:M2"/>
    <mergeCell ref="G2:G3"/>
    <mergeCell ref="H2:H3"/>
    <mergeCell ref="A1:A3"/>
    <mergeCell ref="B1:B3"/>
    <mergeCell ref="D1:D3"/>
    <mergeCell ref="G1:O1"/>
    <mergeCell ref="C1:C3"/>
    <mergeCell ref="E1:E3"/>
    <mergeCell ref="F1:F3"/>
    <mergeCell ref="S1:V1"/>
    <mergeCell ref="W1:AB1"/>
    <mergeCell ref="AC1:AH1"/>
    <mergeCell ref="W2:X2"/>
    <mergeCell ref="AE2:AF2"/>
    <mergeCell ref="AG2:AH2"/>
    <mergeCell ref="Y2:Z2"/>
    <mergeCell ref="AA2:AB2"/>
    <mergeCell ref="AC2:AD2"/>
    <mergeCell ref="S2:S3"/>
    <mergeCell ref="T2:T3"/>
    <mergeCell ref="U2:V2"/>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dimension ref="A1:F14"/>
  <sheetViews>
    <sheetView workbookViewId="0">
      <selection activeCell="A15" sqref="A15:XFD180"/>
    </sheetView>
  </sheetViews>
  <sheetFormatPr defaultRowHeight="15"/>
  <cols>
    <col min="2" max="2" width="142.7109375" bestFit="1" customWidth="1"/>
  </cols>
  <sheetData>
    <row r="1" spans="1:6">
      <c r="A1" s="69" t="s">
        <v>0</v>
      </c>
      <c r="B1" s="69" t="s">
        <v>1</v>
      </c>
      <c r="C1" s="69" t="s">
        <v>393</v>
      </c>
      <c r="D1" s="69" t="s">
        <v>394</v>
      </c>
      <c r="E1" s="69" t="s">
        <v>395</v>
      </c>
      <c r="F1" s="68"/>
    </row>
    <row r="2" spans="1:6">
      <c r="A2" s="70">
        <f>'бланки '!D6</f>
        <v>96</v>
      </c>
      <c r="B2" s="70" t="str">
        <f>'бланки '!C6</f>
        <v>Муниципальное бюджетное общеобразовательное учреждение вечерняя (сменная) общеобразовательная школа № 9 г. Асино</v>
      </c>
      <c r="C2" s="70">
        <f>'Рейтинговая таблица организаций'!M4</f>
        <v>100</v>
      </c>
      <c r="D2" s="70">
        <f>'Рейтинговая таблица организаций'!N4</f>
        <v>100</v>
      </c>
      <c r="E2" s="70">
        <f>'Рейтинговая таблица организаций'!H4</f>
        <v>4</v>
      </c>
    </row>
    <row r="3" spans="1:6">
      <c r="A3" s="70">
        <f>'бланки '!D7</f>
        <v>97</v>
      </c>
      <c r="B3" s="70" t="str">
        <f>'бланки '!C7</f>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C3" s="70">
        <f>'Рейтинговая таблица организаций'!M5</f>
        <v>100</v>
      </c>
      <c r="D3" s="70">
        <f>'Рейтинговая таблица организаций'!N5</f>
        <v>100</v>
      </c>
      <c r="E3" s="70">
        <f>'Рейтинговая таблица организаций'!H5</f>
        <v>4</v>
      </c>
    </row>
    <row r="4" spans="1:6">
      <c r="A4" s="70">
        <f>'бланки '!D8</f>
        <v>98</v>
      </c>
      <c r="B4" s="70" t="str">
        <f>'бланки '!C8</f>
        <v>Муниципальное автономное общеобразовательное учреждение - средняя общеобразовательная школа с. Батурино Асиновского района Томской области</v>
      </c>
      <c r="C4" s="70">
        <f>'Рейтинговая таблица организаций'!M6</f>
        <v>100</v>
      </c>
      <c r="D4" s="70">
        <f>'Рейтинговая таблица организаций'!N6</f>
        <v>100</v>
      </c>
      <c r="E4" s="70">
        <f>'Рейтинговая таблица организаций'!H6</f>
        <v>4</v>
      </c>
    </row>
    <row r="5" spans="1:6">
      <c r="A5" s="70">
        <f>'бланки '!D9</f>
        <v>99</v>
      </c>
      <c r="B5" s="70" t="str">
        <f>'бланки '!C9</f>
        <v>Муниципальное автономное общеобразовательное учреждение «Средняя общеобразовательная школа с.Ново-Кусково Асиновского района Томской области»</v>
      </c>
      <c r="C5" s="70">
        <f>'Рейтинговая таблица организаций'!M7</f>
        <v>100</v>
      </c>
      <c r="D5" s="70">
        <f>'Рейтинговая таблица организаций'!N7</f>
        <v>100</v>
      </c>
      <c r="E5" s="70">
        <f>'Рейтинговая таблица организаций'!H7</f>
        <v>4</v>
      </c>
    </row>
    <row r="6" spans="1:6">
      <c r="A6" s="70">
        <f>'бланки '!D10</f>
        <v>100</v>
      </c>
      <c r="B6" s="70" t="str">
        <f>'бланки '!C10</f>
        <v>Муниципальное автономное общеобразовательное учреждение-основная общеобразовательная школа с.Больше-Дорохово Асиновского района Томской области</v>
      </c>
      <c r="C6" s="70">
        <f>'Рейтинговая таблица организаций'!M8</f>
        <v>100</v>
      </c>
      <c r="D6" s="70">
        <f>'Рейтинговая таблица организаций'!N8</f>
        <v>100</v>
      </c>
      <c r="E6" s="70">
        <f>'Рейтинговая таблица организаций'!H8</f>
        <v>4</v>
      </c>
    </row>
    <row r="7" spans="1:6">
      <c r="A7" s="70">
        <f>'бланки '!D11</f>
        <v>101</v>
      </c>
      <c r="B7" s="70" t="str">
        <f>'бланки '!C11</f>
        <v>Муниципальное автономное общеобразовательное учреждение – средняя общеобразовательная школа с. Минаевки Асиновского района Томской области</v>
      </c>
      <c r="C7" s="70">
        <f>'Рейтинговая таблица организаций'!M9</f>
        <v>100</v>
      </c>
      <c r="D7" s="70">
        <f>'Рейтинговая таблица организаций'!N9</f>
        <v>100</v>
      </c>
      <c r="E7" s="70">
        <f>'Рейтинговая таблица организаций'!H9</f>
        <v>4</v>
      </c>
    </row>
    <row r="8" spans="1:6">
      <c r="A8" s="70">
        <f>'бланки '!D12</f>
        <v>102</v>
      </c>
      <c r="B8" s="70" t="str">
        <f>'бланки '!C12</f>
        <v>Муниципальное автономное общеобразовательное учреждение - средняя общеобразовательная школа с. Новиковка Асиновского района Томской области</v>
      </c>
      <c r="C8" s="70">
        <f>'Рейтинговая таблица организаций'!M10</f>
        <v>100</v>
      </c>
      <c r="D8" s="70">
        <f>'Рейтинговая таблица организаций'!N10</f>
        <v>100</v>
      </c>
      <c r="E8" s="70">
        <f>'Рейтинговая таблица организаций'!H10</f>
        <v>4</v>
      </c>
    </row>
    <row r="9" spans="1:6">
      <c r="A9" s="70">
        <f>'бланки '!D13</f>
        <v>103</v>
      </c>
      <c r="B9" s="70" t="str">
        <f>'бланки '!C13</f>
        <v>Муниципальное автономное общеобразовательное учреждение «Общеобразовательная школа № 5 г. Асино»</v>
      </c>
      <c r="C9" s="70">
        <f>'Рейтинговая таблица организаций'!M11</f>
        <v>100</v>
      </c>
      <c r="D9" s="70">
        <f>'Рейтинговая таблица организаций'!N11</f>
        <v>100</v>
      </c>
      <c r="E9" s="70">
        <f>'Рейтинговая таблица организаций'!H11</f>
        <v>4</v>
      </c>
    </row>
    <row r="10" spans="1:6">
      <c r="A10" s="70">
        <f>'бланки '!D14</f>
        <v>104</v>
      </c>
      <c r="B10" s="70" t="str">
        <f>'бланки '!C14</f>
        <v>Муниципальное автономное общеобразовательное учреждение - средняя общеобразовательная школа с. Новониколавки Асиновского района Томской области</v>
      </c>
      <c r="C10" s="70">
        <f>'Рейтинговая таблица организаций'!M12</f>
        <v>100</v>
      </c>
      <c r="D10" s="70">
        <f>'Рейтинговая таблица организаций'!N12</f>
        <v>100</v>
      </c>
      <c r="E10" s="70">
        <f>'Рейтинговая таблица организаций'!H12</f>
        <v>4</v>
      </c>
    </row>
    <row r="11" spans="1:6">
      <c r="A11" s="70">
        <f>'бланки '!D15</f>
        <v>105</v>
      </c>
      <c r="B11" s="70" t="str">
        <f>'бланки '!C15</f>
        <v>Муниципальное автономное общеобразовательное учреждение средняя общеобразовательная школа № 1 г. Асино</v>
      </c>
      <c r="C11" s="70">
        <f>'Рейтинговая таблица организаций'!M13</f>
        <v>100</v>
      </c>
      <c r="D11" s="70">
        <f>'Рейтинговая таблица организаций'!N13</f>
        <v>100</v>
      </c>
      <c r="E11" s="70">
        <f>'Рейтинговая таблица организаций'!H13</f>
        <v>4</v>
      </c>
    </row>
    <row r="12" spans="1:6">
      <c r="A12" s="70">
        <f>'бланки '!D16</f>
        <v>106</v>
      </c>
      <c r="B12" s="70" t="str">
        <f>'бланки '!C16</f>
        <v>Муниципальное автономное общеобразовательное учреждение гимназия № 2 г. Асино</v>
      </c>
      <c r="C12" s="70">
        <f>'Рейтинговая таблица организаций'!M14</f>
        <v>100</v>
      </c>
      <c r="D12" s="70">
        <f>'Рейтинговая таблица организаций'!N14</f>
        <v>100</v>
      </c>
      <c r="E12" s="70">
        <f>'Рейтинговая таблица организаций'!H14</f>
        <v>4</v>
      </c>
    </row>
    <row r="13" spans="1:6">
      <c r="A13" s="70">
        <f>'бланки '!D17</f>
        <v>107</v>
      </c>
      <c r="B13" s="70" t="str">
        <f>'бланки '!C17</f>
        <v>Муниципальное автономное общеобразовательное учреждение - средняя общеобразовательная школа с. Ягодного Асиновского района Томской области</v>
      </c>
      <c r="C13" s="70">
        <f>'Рейтинговая таблица организаций'!M15</f>
        <v>100</v>
      </c>
      <c r="D13" s="70">
        <f>'Рейтинговая таблица организаций'!N15</f>
        <v>100</v>
      </c>
      <c r="E13" s="70">
        <f>'Рейтинговая таблица организаций'!H15</f>
        <v>4</v>
      </c>
    </row>
    <row r="14" spans="1:6">
      <c r="A14" s="70">
        <f>'бланки '!D18</f>
        <v>108</v>
      </c>
      <c r="B14" s="70" t="str">
        <f>'бланки '!C18</f>
        <v>Муниципальное автономное общеобразовательное учреждение средняя общеобразовательная школа № 4 г. Асино</v>
      </c>
      <c r="C14" s="70">
        <f>'Рейтинговая таблица организаций'!M16</f>
        <v>100</v>
      </c>
      <c r="D14" s="70">
        <f>'Рейтинговая таблица организаций'!N16</f>
        <v>100</v>
      </c>
      <c r="E14" s="70">
        <f>'Рейтинговая таблица организаций'!H16</f>
        <v>4</v>
      </c>
    </row>
  </sheetData>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dimension ref="A1:M14"/>
  <sheetViews>
    <sheetView workbookViewId="0">
      <selection activeCell="J1" sqref="J1"/>
    </sheetView>
  </sheetViews>
  <sheetFormatPr defaultColWidth="9.140625" defaultRowHeight="12.75"/>
  <cols>
    <col min="1" max="1" width="9.140625" style="32"/>
    <col min="2" max="2" width="81.42578125" style="32" customWidth="1"/>
    <col min="3" max="3" width="11.5703125" style="32" bestFit="1" customWidth="1"/>
    <col min="4" max="8" width="9.5703125" style="32" bestFit="1" customWidth="1"/>
    <col min="9" max="10" width="9.140625" style="32"/>
    <col min="11" max="11" width="10.5703125" style="32" customWidth="1"/>
    <col min="12" max="12" width="9.140625" style="32"/>
    <col min="13" max="13" width="23.42578125" style="35" customWidth="1"/>
    <col min="14" max="16384" width="9.140625" style="32"/>
  </cols>
  <sheetData>
    <row r="1" spans="1:13" ht="89.25">
      <c r="A1" s="38" t="s">
        <v>0</v>
      </c>
      <c r="B1" s="38" t="s">
        <v>1</v>
      </c>
      <c r="C1" s="38" t="s">
        <v>358</v>
      </c>
      <c r="D1" s="38" t="s">
        <v>359</v>
      </c>
      <c r="E1" s="38" t="s">
        <v>360</v>
      </c>
      <c r="F1" s="38" t="s">
        <v>361</v>
      </c>
      <c r="G1" s="38" t="s">
        <v>362</v>
      </c>
      <c r="H1" s="38" t="s">
        <v>104</v>
      </c>
      <c r="I1" s="39" t="s">
        <v>105</v>
      </c>
      <c r="M1" s="40"/>
    </row>
    <row r="2" spans="1:13">
      <c r="A2" s="75">
        <f>анкеты!A2</f>
        <v>96</v>
      </c>
      <c r="B2" s="75" t="str">
        <f>'бланки '!C6</f>
        <v>Муниципальное бюджетное общеобразовательное учреждение вечерняя (сменная) общеобразовательная школа № 9 г. Асино</v>
      </c>
      <c r="C2" s="75">
        <f>'Рейтинговая таблица организаций'!T4</f>
        <v>100</v>
      </c>
      <c r="D2" s="75">
        <f>'Рейтинговая таблица организаций'!AC4</f>
        <v>100</v>
      </c>
      <c r="E2" s="75">
        <f>'Рейтинговая таблица организаций'!AK4</f>
        <v>52</v>
      </c>
      <c r="F2" s="75">
        <f>'Рейтинговая таблица организаций'!AU4</f>
        <v>100</v>
      </c>
      <c r="G2" s="75">
        <f>'Рейтинговая таблица организаций'!BE4</f>
        <v>100</v>
      </c>
      <c r="H2" s="76">
        <f>'Рейтинговая таблица организаций'!BF4</f>
        <v>90.4</v>
      </c>
      <c r="I2" s="75" t="str">
        <f t="shared" ref="I2:I14" si="0">IF(K2=1,TEXT(J2,0),CONCATENATE(J2,"-",J2+K2-1))</f>
        <v>13</v>
      </c>
      <c r="J2" s="77">
        <f t="shared" ref="J2:J14" si="1">RANK(H2,H$2:H$14)</f>
        <v>13</v>
      </c>
      <c r="K2" s="78">
        <f t="shared" ref="K2:K14" si="2">COUNTIF(J$2:J$14,J2)</f>
        <v>1</v>
      </c>
      <c r="L2" s="79">
        <f>'бланки '!D6</f>
        <v>96</v>
      </c>
      <c r="M2" s="80" t="str">
        <f>'бланки '!A6</f>
        <v>Асиновский район</v>
      </c>
    </row>
    <row r="3" spans="1:13">
      <c r="A3" s="75">
        <f>анкеты!A3</f>
        <v>97</v>
      </c>
      <c r="B3" s="75" t="str">
        <f>'бланки '!C7</f>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C3" s="75">
        <f>'Рейтинговая таблица организаций'!T5</f>
        <v>100</v>
      </c>
      <c r="D3" s="75">
        <f>'Рейтинговая таблица организаций'!AC5</f>
        <v>100</v>
      </c>
      <c r="E3" s="75">
        <f>'Рейтинговая таблица организаций'!AK5</f>
        <v>100</v>
      </c>
      <c r="F3" s="75">
        <f>'Рейтинговая таблица организаций'!AU5</f>
        <v>100</v>
      </c>
      <c r="G3" s="75">
        <f>'Рейтинговая таблица организаций'!BE5</f>
        <v>100</v>
      </c>
      <c r="H3" s="76">
        <f>'Рейтинговая таблица организаций'!BF5</f>
        <v>100</v>
      </c>
      <c r="I3" s="75" t="str">
        <f t="shared" si="0"/>
        <v>1-2</v>
      </c>
      <c r="J3" s="77">
        <f t="shared" si="1"/>
        <v>1</v>
      </c>
      <c r="K3" s="78">
        <f t="shared" si="2"/>
        <v>2</v>
      </c>
      <c r="L3" s="79">
        <f>'бланки '!D7</f>
        <v>97</v>
      </c>
      <c r="M3" s="80" t="str">
        <f>'бланки '!A7</f>
        <v>Асиновский район</v>
      </c>
    </row>
    <row r="4" spans="1:13">
      <c r="A4" s="75">
        <f>анкеты!A4</f>
        <v>98</v>
      </c>
      <c r="B4" s="75" t="str">
        <f>'бланки '!C8</f>
        <v>Муниципальное автономное общеобразовательное учреждение - средняя общеобразовательная школа с. Батурино Асиновского района Томской области</v>
      </c>
      <c r="C4" s="75">
        <f>'Рейтинговая таблица организаций'!T6</f>
        <v>100</v>
      </c>
      <c r="D4" s="75">
        <f>'Рейтинговая таблица организаций'!AC6</f>
        <v>100</v>
      </c>
      <c r="E4" s="75">
        <f>'Рейтинговая таблица организаций'!AK6</f>
        <v>92</v>
      </c>
      <c r="F4" s="75">
        <f>'Рейтинговая таблица организаций'!AU6</f>
        <v>100</v>
      </c>
      <c r="G4" s="75">
        <f>'Рейтинговая таблица организаций'!BE6</f>
        <v>100</v>
      </c>
      <c r="H4" s="76">
        <f>'Рейтинговая таблица организаций'!BF6</f>
        <v>98.4</v>
      </c>
      <c r="I4" s="75" t="str">
        <f t="shared" si="0"/>
        <v>3-5</v>
      </c>
      <c r="J4" s="77">
        <f t="shared" si="1"/>
        <v>3</v>
      </c>
      <c r="K4" s="78">
        <f t="shared" si="2"/>
        <v>3</v>
      </c>
      <c r="L4" s="79">
        <f>'бланки '!D8</f>
        <v>98</v>
      </c>
      <c r="M4" s="80" t="str">
        <f>'бланки '!A8</f>
        <v>Асиновский район</v>
      </c>
    </row>
    <row r="5" spans="1:13">
      <c r="A5" s="75">
        <f>анкеты!A5</f>
        <v>99</v>
      </c>
      <c r="B5" s="75" t="str">
        <f>'бланки '!C9</f>
        <v>Муниципальное автономное общеобразовательное учреждение «Средняя общеобразовательная школа с.Ново-Кусково Асиновского района Томской области»</v>
      </c>
      <c r="C5" s="75">
        <f>'Рейтинговая таблица организаций'!T7</f>
        <v>100</v>
      </c>
      <c r="D5" s="75">
        <f>'Рейтинговая таблица организаций'!AC7</f>
        <v>100</v>
      </c>
      <c r="E5" s="75">
        <f>'Рейтинговая таблица организаций'!AK7</f>
        <v>92</v>
      </c>
      <c r="F5" s="75">
        <f>'Рейтинговая таблица организаций'!AU7</f>
        <v>100</v>
      </c>
      <c r="G5" s="75">
        <f>'Рейтинговая таблица организаций'!BE7</f>
        <v>100</v>
      </c>
      <c r="H5" s="76">
        <f>'Рейтинговая таблица организаций'!BF7</f>
        <v>98.4</v>
      </c>
      <c r="I5" s="75" t="str">
        <f t="shared" si="0"/>
        <v>3-5</v>
      </c>
      <c r="J5" s="77">
        <f t="shared" si="1"/>
        <v>3</v>
      </c>
      <c r="K5" s="78">
        <f t="shared" si="2"/>
        <v>3</v>
      </c>
      <c r="L5" s="79">
        <f>'бланки '!D9</f>
        <v>99</v>
      </c>
      <c r="M5" s="80" t="str">
        <f>'бланки '!A9</f>
        <v>Асиновский район</v>
      </c>
    </row>
    <row r="6" spans="1:13">
      <c r="A6" s="75">
        <f>анкеты!A6</f>
        <v>100</v>
      </c>
      <c r="B6" s="75" t="str">
        <f>'бланки '!C10</f>
        <v>Муниципальное автономное общеобразовательное учреждение-основная общеобразовательная школа с.Больше-Дорохово Асиновского района Томской области</v>
      </c>
      <c r="C6" s="75">
        <f>'Рейтинговая таблица организаций'!T8</f>
        <v>100</v>
      </c>
      <c r="D6" s="75">
        <f>'Рейтинговая таблица организаций'!AC8</f>
        <v>100</v>
      </c>
      <c r="E6" s="75">
        <f>'Рейтинговая таблица организаций'!AK8</f>
        <v>64</v>
      </c>
      <c r="F6" s="75">
        <f>'Рейтинговая таблица организаций'!AU8</f>
        <v>100</v>
      </c>
      <c r="G6" s="75">
        <f>'Рейтинговая таблица организаций'!BE8</f>
        <v>100</v>
      </c>
      <c r="H6" s="76">
        <f>'Рейтинговая таблица организаций'!BF8</f>
        <v>92.8</v>
      </c>
      <c r="I6" s="75" t="str">
        <f t="shared" si="0"/>
        <v>11</v>
      </c>
      <c r="J6" s="77">
        <f t="shared" si="1"/>
        <v>11</v>
      </c>
      <c r="K6" s="78">
        <f t="shared" si="2"/>
        <v>1</v>
      </c>
      <c r="L6" s="79">
        <f>'бланки '!D10</f>
        <v>100</v>
      </c>
      <c r="M6" s="80" t="str">
        <f>'бланки '!A10</f>
        <v>Асиновский район</v>
      </c>
    </row>
    <row r="7" spans="1:13">
      <c r="A7" s="75">
        <f>анкеты!A7</f>
        <v>101</v>
      </c>
      <c r="B7" s="75" t="str">
        <f>'бланки '!C11</f>
        <v>Муниципальное автономное общеобразовательное учреждение – средняя общеобразовательная школа с. Минаевки Асиновского района Томской области</v>
      </c>
      <c r="C7" s="75">
        <f>'Рейтинговая таблица организаций'!T9</f>
        <v>100</v>
      </c>
      <c r="D7" s="75">
        <f>'Рейтинговая таблица организаций'!AC9</f>
        <v>100</v>
      </c>
      <c r="E7" s="75">
        <f>'Рейтинговая таблица организаций'!AK9</f>
        <v>78</v>
      </c>
      <c r="F7" s="75">
        <f>'Рейтинговая таблица организаций'!AU9</f>
        <v>100</v>
      </c>
      <c r="G7" s="75">
        <f>'Рейтинговая таблица организаций'!BE9</f>
        <v>100</v>
      </c>
      <c r="H7" s="76">
        <f>'Рейтинговая таблица организаций'!BF9</f>
        <v>95.6</v>
      </c>
      <c r="I7" s="75" t="str">
        <f t="shared" si="0"/>
        <v>8</v>
      </c>
      <c r="J7" s="77">
        <f t="shared" si="1"/>
        <v>8</v>
      </c>
      <c r="K7" s="78">
        <f t="shared" si="2"/>
        <v>1</v>
      </c>
      <c r="L7" s="79">
        <f>'бланки '!D11</f>
        <v>101</v>
      </c>
      <c r="M7" s="80" t="str">
        <f>'бланки '!A11</f>
        <v>Асиновский район</v>
      </c>
    </row>
    <row r="8" spans="1:13">
      <c r="A8" s="75">
        <f>анкеты!A8</f>
        <v>102</v>
      </c>
      <c r="B8" s="75" t="str">
        <f>'бланки '!C12</f>
        <v>Муниципальное автономное общеобразовательное учреждение - средняя общеобразовательная школа с. Новиковка Асиновского района Томской области</v>
      </c>
      <c r="C8" s="75">
        <f>'Рейтинговая таблица организаций'!T10</f>
        <v>100</v>
      </c>
      <c r="D8" s="75">
        <f>'Рейтинговая таблица организаций'!AC10</f>
        <v>100</v>
      </c>
      <c r="E8" s="75">
        <f>'Рейтинговая таблица организаций'!AK10</f>
        <v>66</v>
      </c>
      <c r="F8" s="75">
        <f>'Рейтинговая таблица организаций'!AU10</f>
        <v>100</v>
      </c>
      <c r="G8" s="75">
        <f>'Рейтинговая таблица организаций'!BE10</f>
        <v>100</v>
      </c>
      <c r="H8" s="76">
        <f>'Рейтинговая таблица организаций'!BF10</f>
        <v>93.2</v>
      </c>
      <c r="I8" s="75" t="str">
        <f t="shared" si="0"/>
        <v>10</v>
      </c>
      <c r="J8" s="77">
        <f t="shared" si="1"/>
        <v>10</v>
      </c>
      <c r="K8" s="78">
        <f t="shared" si="2"/>
        <v>1</v>
      </c>
      <c r="L8" s="79">
        <f>'бланки '!D12</f>
        <v>102</v>
      </c>
      <c r="M8" s="80" t="str">
        <f>'бланки '!A12</f>
        <v>Асиновский район</v>
      </c>
    </row>
    <row r="9" spans="1:13">
      <c r="A9" s="75">
        <f>анкеты!A9</f>
        <v>103</v>
      </c>
      <c r="B9" s="75" t="str">
        <f>'бланки '!C13</f>
        <v>Муниципальное автономное общеобразовательное учреждение «Общеобразовательная школа № 5 г. Асино»</v>
      </c>
      <c r="C9" s="75">
        <f>'Рейтинговая таблица организаций'!T11</f>
        <v>100</v>
      </c>
      <c r="D9" s="75">
        <f>'Рейтинговая таблица организаций'!AC11</f>
        <v>100</v>
      </c>
      <c r="E9" s="75">
        <f>'Рейтинговая таблица организаций'!AK11</f>
        <v>68</v>
      </c>
      <c r="F9" s="75">
        <f>'Рейтинговая таблица организаций'!AU11</f>
        <v>100</v>
      </c>
      <c r="G9" s="75">
        <f>'Рейтинговая таблица организаций'!BE11</f>
        <v>100</v>
      </c>
      <c r="H9" s="76">
        <f>'Рейтинговая таблица организаций'!BF11</f>
        <v>93.6</v>
      </c>
      <c r="I9" s="75" t="str">
        <f t="shared" si="0"/>
        <v>9</v>
      </c>
      <c r="J9" s="77">
        <f t="shared" si="1"/>
        <v>9</v>
      </c>
      <c r="K9" s="78">
        <f t="shared" si="2"/>
        <v>1</v>
      </c>
      <c r="L9" s="79">
        <f>'бланки '!D13</f>
        <v>103</v>
      </c>
      <c r="M9" s="80" t="str">
        <f>'бланки '!A13</f>
        <v>Асиновский район</v>
      </c>
    </row>
    <row r="10" spans="1:13">
      <c r="A10" s="75">
        <f>анкеты!A10</f>
        <v>104</v>
      </c>
      <c r="B10" s="75" t="str">
        <f>'бланки '!C14</f>
        <v>Муниципальное автономное общеобразовательное учреждение - средняя общеобразовательная школа с. Новониколавки Асиновского района Томской области</v>
      </c>
      <c r="C10" s="75">
        <f>'Рейтинговая таблица организаций'!T12</f>
        <v>100</v>
      </c>
      <c r="D10" s="75">
        <f>'Рейтинговая таблица организаций'!AC12</f>
        <v>100</v>
      </c>
      <c r="E10" s="75">
        <f>'Рейтинговая таблица организаций'!AK12</f>
        <v>86</v>
      </c>
      <c r="F10" s="75">
        <f>'Рейтинговая таблица организаций'!AU12</f>
        <v>100</v>
      </c>
      <c r="G10" s="75">
        <f>'Рейтинговая таблица организаций'!BE12</f>
        <v>100</v>
      </c>
      <c r="H10" s="76">
        <f>'Рейтинговая таблица организаций'!BF12</f>
        <v>97.2</v>
      </c>
      <c r="I10" s="75" t="str">
        <f t="shared" si="0"/>
        <v>6</v>
      </c>
      <c r="J10" s="77">
        <f t="shared" si="1"/>
        <v>6</v>
      </c>
      <c r="K10" s="78">
        <f t="shared" si="2"/>
        <v>1</v>
      </c>
      <c r="L10" s="79">
        <f>'бланки '!D14</f>
        <v>104</v>
      </c>
      <c r="M10" s="80" t="str">
        <f>'бланки '!A14</f>
        <v>Асиновский район</v>
      </c>
    </row>
    <row r="11" spans="1:13">
      <c r="A11" s="75">
        <f>анкеты!A11</f>
        <v>105</v>
      </c>
      <c r="B11" s="75" t="str">
        <f>'бланки '!C15</f>
        <v>Муниципальное автономное общеобразовательное учреждение средняя общеобразовательная школа № 1 г. Асино</v>
      </c>
      <c r="C11" s="75">
        <f>'Рейтинговая таблица организаций'!T13</f>
        <v>100</v>
      </c>
      <c r="D11" s="75">
        <f>'Рейтинговая таблица организаций'!AC13</f>
        <v>100</v>
      </c>
      <c r="E11" s="75">
        <f>'Рейтинговая таблица организаций'!AK13</f>
        <v>60</v>
      </c>
      <c r="F11" s="75">
        <f>'Рейтинговая таблица организаций'!AU13</f>
        <v>100</v>
      </c>
      <c r="G11" s="75">
        <f>'Рейтинговая таблица организаций'!BE13</f>
        <v>100</v>
      </c>
      <c r="H11" s="76">
        <f>'Рейтинговая таблица организаций'!BF13</f>
        <v>92</v>
      </c>
      <c r="I11" s="75" t="str">
        <f t="shared" si="0"/>
        <v>12</v>
      </c>
      <c r="J11" s="77">
        <f t="shared" si="1"/>
        <v>12</v>
      </c>
      <c r="K11" s="78">
        <f t="shared" si="2"/>
        <v>1</v>
      </c>
      <c r="L11" s="79">
        <f>'бланки '!D15</f>
        <v>105</v>
      </c>
      <c r="M11" s="80" t="str">
        <f>'бланки '!A15</f>
        <v>Асиновский район</v>
      </c>
    </row>
    <row r="12" spans="1:13">
      <c r="A12" s="75">
        <f>анкеты!A12</f>
        <v>106</v>
      </c>
      <c r="B12" s="75" t="str">
        <f>'бланки '!C16</f>
        <v>Муниципальное автономное общеобразовательное учреждение гимназия № 2 г. Асино</v>
      </c>
      <c r="C12" s="75">
        <f>'Рейтинговая таблица организаций'!T14</f>
        <v>100</v>
      </c>
      <c r="D12" s="75">
        <f>'Рейтинговая таблица организаций'!AC14</f>
        <v>100</v>
      </c>
      <c r="E12" s="75">
        <f>'Рейтинговая таблица организаций'!AK14</f>
        <v>80</v>
      </c>
      <c r="F12" s="75">
        <f>'Рейтинговая таблица организаций'!AU14</f>
        <v>100</v>
      </c>
      <c r="G12" s="75">
        <f>'Рейтинговая таблица организаций'!BE14</f>
        <v>100</v>
      </c>
      <c r="H12" s="76">
        <f>'Рейтинговая таблица организаций'!BF14</f>
        <v>96</v>
      </c>
      <c r="I12" s="75" t="str">
        <f t="shared" si="0"/>
        <v>7</v>
      </c>
      <c r="J12" s="77">
        <f t="shared" si="1"/>
        <v>7</v>
      </c>
      <c r="K12" s="78">
        <f t="shared" si="2"/>
        <v>1</v>
      </c>
      <c r="L12" s="79">
        <f>'бланки '!D16</f>
        <v>106</v>
      </c>
      <c r="M12" s="80" t="str">
        <f>'бланки '!A16</f>
        <v>Асиновский район</v>
      </c>
    </row>
    <row r="13" spans="1:13">
      <c r="A13" s="75">
        <f>анкеты!A13</f>
        <v>107</v>
      </c>
      <c r="B13" s="75" t="str">
        <f>'бланки '!C17</f>
        <v>Муниципальное автономное общеобразовательное учреждение - средняя общеобразовательная школа с. Ягодного Асиновского района Томской области</v>
      </c>
      <c r="C13" s="75">
        <f>'Рейтинговая таблица организаций'!T15</f>
        <v>100</v>
      </c>
      <c r="D13" s="75">
        <f>'Рейтинговая таблица организаций'!AC15</f>
        <v>100</v>
      </c>
      <c r="E13" s="75">
        <f>'Рейтинговая таблица организаций'!AK15</f>
        <v>92</v>
      </c>
      <c r="F13" s="75">
        <f>'Рейтинговая таблица организаций'!AU15</f>
        <v>100</v>
      </c>
      <c r="G13" s="75">
        <f>'Рейтинговая таблица организаций'!BE15</f>
        <v>100</v>
      </c>
      <c r="H13" s="76">
        <f>'Рейтинговая таблица организаций'!BF15</f>
        <v>98.4</v>
      </c>
      <c r="I13" s="75" t="str">
        <f t="shared" si="0"/>
        <v>3-5</v>
      </c>
      <c r="J13" s="77">
        <f t="shared" si="1"/>
        <v>3</v>
      </c>
      <c r="K13" s="78">
        <f t="shared" si="2"/>
        <v>3</v>
      </c>
      <c r="L13" s="79">
        <f>'бланки '!D17</f>
        <v>107</v>
      </c>
      <c r="M13" s="80" t="str">
        <f>'бланки '!A17</f>
        <v>Асиновский район</v>
      </c>
    </row>
    <row r="14" spans="1:13">
      <c r="A14" s="75">
        <f>анкеты!A14</f>
        <v>108</v>
      </c>
      <c r="B14" s="75" t="str">
        <f>'бланки '!C18</f>
        <v>Муниципальное автономное общеобразовательное учреждение средняя общеобразовательная школа № 4 г. Асино</v>
      </c>
      <c r="C14" s="75">
        <f>'Рейтинговая таблица организаций'!T16</f>
        <v>100</v>
      </c>
      <c r="D14" s="75">
        <f>'Рейтинговая таблица организаций'!AC16</f>
        <v>100</v>
      </c>
      <c r="E14" s="75">
        <f>'Рейтинговая таблица организаций'!AK16</f>
        <v>100</v>
      </c>
      <c r="F14" s="75">
        <f>'Рейтинговая таблица организаций'!AU16</f>
        <v>100</v>
      </c>
      <c r="G14" s="75">
        <f>'Рейтинговая таблица организаций'!BE16</f>
        <v>100</v>
      </c>
      <c r="H14" s="76">
        <f>'Рейтинговая таблица организаций'!BF16</f>
        <v>100</v>
      </c>
      <c r="I14" s="75" t="str">
        <f t="shared" si="0"/>
        <v>1-2</v>
      </c>
      <c r="J14" s="77">
        <f t="shared" si="1"/>
        <v>1</v>
      </c>
      <c r="K14" s="78">
        <f t="shared" si="2"/>
        <v>2</v>
      </c>
      <c r="L14" s="79">
        <f>'бланки '!D18</f>
        <v>108</v>
      </c>
      <c r="M14" s="80" t="str">
        <f>'бланки '!A18</f>
        <v>Асиновский район</v>
      </c>
    </row>
  </sheetData>
  <autoFilter ref="A1:L1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DM18"/>
  <sheetViews>
    <sheetView zoomScale="75" zoomScaleNormal="75" workbookViewId="0">
      <selection activeCell="A6" sqref="A6:XFD100"/>
    </sheetView>
  </sheetViews>
  <sheetFormatPr defaultColWidth="9.140625" defaultRowHeight="12.75"/>
  <cols>
    <col min="1" max="1" width="31.5703125" style="43" customWidth="1"/>
    <col min="2" max="2" width="9.140625" style="43"/>
    <col min="3" max="3" width="169.28515625" style="43" customWidth="1"/>
    <col min="4" max="4" width="6.28515625" style="43" customWidth="1"/>
    <col min="5" max="5" width="10.42578125" style="43" customWidth="1"/>
    <col min="6" max="10" width="6.28515625" style="43" customWidth="1"/>
    <col min="11" max="23" width="9.140625" style="43" customWidth="1"/>
    <col min="24" max="24" width="12.7109375" style="43" customWidth="1"/>
    <col min="25" max="96" width="9.140625" style="43" customWidth="1"/>
    <col min="97" max="97" width="10.7109375" style="43" customWidth="1"/>
    <col min="98" max="100" width="9.140625" style="43" customWidth="1"/>
    <col min="101" max="101" width="10" style="43" customWidth="1"/>
    <col min="102" max="102" width="9.85546875" style="43" customWidth="1"/>
    <col min="103" max="104" width="9.140625" style="43"/>
    <col min="105" max="105" width="7.140625" style="43" customWidth="1"/>
    <col min="106" max="106" width="8.42578125" style="43" customWidth="1"/>
    <col min="107" max="114" width="9.140625" style="43"/>
    <col min="115" max="115" width="21.85546875" style="43" customWidth="1"/>
    <col min="116" max="16384" width="9.140625" style="43"/>
  </cols>
  <sheetData>
    <row r="1" spans="1:117" ht="15" customHeight="1">
      <c r="C1" s="92" t="s">
        <v>174</v>
      </c>
      <c r="D1" s="104" t="s">
        <v>364</v>
      </c>
      <c r="E1" s="95" t="s">
        <v>175</v>
      </c>
      <c r="F1" s="96"/>
      <c r="G1" s="97"/>
      <c r="H1" s="44" t="s">
        <v>176</v>
      </c>
      <c r="I1" s="44" t="s">
        <v>177</v>
      </c>
      <c r="J1" s="44" t="s">
        <v>178</v>
      </c>
      <c r="K1" s="101" t="s">
        <v>179</v>
      </c>
      <c r="L1" s="102"/>
      <c r="M1" s="102"/>
      <c r="N1" s="102"/>
      <c r="O1" s="102"/>
      <c r="P1" s="102"/>
      <c r="Q1" s="102"/>
      <c r="R1" s="102"/>
      <c r="S1" s="102"/>
      <c r="T1" s="102"/>
      <c r="U1" s="102"/>
      <c r="V1" s="102"/>
      <c r="W1" s="102"/>
      <c r="X1" s="102"/>
      <c r="Y1" s="103"/>
      <c r="Z1" s="107" t="s">
        <v>180</v>
      </c>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9"/>
      <c r="CN1" s="119" t="s">
        <v>181</v>
      </c>
      <c r="CO1" s="120"/>
      <c r="CP1" s="120"/>
      <c r="CQ1" s="121"/>
      <c r="CR1" s="116" t="s">
        <v>182</v>
      </c>
      <c r="CS1" s="117"/>
      <c r="CT1" s="117"/>
      <c r="CU1" s="117"/>
      <c r="CV1" s="118"/>
      <c r="CW1" s="110" t="s">
        <v>183</v>
      </c>
      <c r="CX1" s="111"/>
      <c r="CY1" s="111"/>
      <c r="CZ1" s="111"/>
      <c r="DA1" s="111"/>
      <c r="DB1" s="111"/>
      <c r="DC1" s="111"/>
      <c r="DD1" s="111"/>
      <c r="DE1" s="111"/>
      <c r="DF1" s="111"/>
      <c r="DG1" s="112"/>
      <c r="DH1" s="45" t="s">
        <v>355</v>
      </c>
    </row>
    <row r="2" spans="1:117" ht="160.5" customHeight="1">
      <c r="C2" s="93"/>
      <c r="D2" s="105"/>
      <c r="E2" s="98"/>
      <c r="F2" s="99"/>
      <c r="G2" s="100"/>
      <c r="H2" s="46"/>
      <c r="I2" s="46"/>
      <c r="J2" s="46"/>
      <c r="K2" s="101" t="s">
        <v>184</v>
      </c>
      <c r="L2" s="102"/>
      <c r="M2" s="103"/>
      <c r="N2" s="47" t="s">
        <v>185</v>
      </c>
      <c r="O2" s="101" t="s">
        <v>186</v>
      </c>
      <c r="P2" s="103"/>
      <c r="Q2" s="47" t="s">
        <v>187</v>
      </c>
      <c r="R2" s="101" t="s">
        <v>188</v>
      </c>
      <c r="S2" s="102"/>
      <c r="T2" s="102"/>
      <c r="U2" s="103"/>
      <c r="V2" s="47" t="s">
        <v>189</v>
      </c>
      <c r="W2" s="101" t="s">
        <v>190</v>
      </c>
      <c r="X2" s="103"/>
      <c r="Y2" s="47" t="s">
        <v>191</v>
      </c>
      <c r="Z2" s="107" t="s">
        <v>184</v>
      </c>
      <c r="AA2" s="108"/>
      <c r="AB2" s="108"/>
      <c r="AC2" s="108"/>
      <c r="AD2" s="108"/>
      <c r="AE2" s="108"/>
      <c r="AF2" s="108"/>
      <c r="AG2" s="109"/>
      <c r="AH2" s="107" t="s">
        <v>185</v>
      </c>
      <c r="AI2" s="109"/>
      <c r="AJ2" s="48" t="s">
        <v>192</v>
      </c>
      <c r="AK2" s="107" t="s">
        <v>193</v>
      </c>
      <c r="AL2" s="108"/>
      <c r="AM2" s="108"/>
      <c r="AN2" s="108"/>
      <c r="AO2" s="108"/>
      <c r="AP2" s="108"/>
      <c r="AQ2" s="108"/>
      <c r="AR2" s="109"/>
      <c r="AS2" s="107" t="s">
        <v>194</v>
      </c>
      <c r="AT2" s="108"/>
      <c r="AU2" s="108"/>
      <c r="AV2" s="109"/>
      <c r="AW2" s="107" t="s">
        <v>195</v>
      </c>
      <c r="AX2" s="108"/>
      <c r="AY2" s="109"/>
      <c r="AZ2" s="107" t="s">
        <v>196</v>
      </c>
      <c r="BA2" s="108"/>
      <c r="BB2" s="108"/>
      <c r="BC2" s="109"/>
      <c r="BD2" s="48" t="s">
        <v>197</v>
      </c>
      <c r="BE2" s="107" t="s">
        <v>198</v>
      </c>
      <c r="BF2" s="109"/>
      <c r="BG2" s="107" t="s">
        <v>199</v>
      </c>
      <c r="BH2" s="108"/>
      <c r="BI2" s="108"/>
      <c r="BJ2" s="108"/>
      <c r="BK2" s="108"/>
      <c r="BL2" s="108"/>
      <c r="BM2" s="109"/>
      <c r="BN2" s="107" t="s">
        <v>200</v>
      </c>
      <c r="BO2" s="108"/>
      <c r="BP2" s="108"/>
      <c r="BQ2" s="108"/>
      <c r="BR2" s="108"/>
      <c r="BS2" s="108"/>
      <c r="BT2" s="108"/>
      <c r="BU2" s="108"/>
      <c r="BV2" s="109"/>
      <c r="BW2" s="110" t="s">
        <v>201</v>
      </c>
      <c r="BX2" s="112"/>
      <c r="BY2" s="48" t="s">
        <v>202</v>
      </c>
      <c r="BZ2" s="107" t="s">
        <v>203</v>
      </c>
      <c r="CA2" s="108"/>
      <c r="CB2" s="109"/>
      <c r="CC2" s="107" t="s">
        <v>204</v>
      </c>
      <c r="CD2" s="108"/>
      <c r="CE2" s="108"/>
      <c r="CF2" s="109"/>
      <c r="CG2" s="48" t="s">
        <v>205</v>
      </c>
      <c r="CH2" s="107" t="s">
        <v>206</v>
      </c>
      <c r="CI2" s="108"/>
      <c r="CJ2" s="108"/>
      <c r="CK2" s="108"/>
      <c r="CL2" s="108"/>
      <c r="CM2" s="109"/>
      <c r="CN2" s="122"/>
      <c r="CO2" s="123"/>
      <c r="CP2" s="123"/>
      <c r="CQ2" s="124"/>
      <c r="CR2" s="116" t="s">
        <v>207</v>
      </c>
      <c r="CS2" s="117"/>
      <c r="CT2" s="117"/>
      <c r="CU2" s="117"/>
      <c r="CV2" s="118"/>
      <c r="CW2" s="110" t="s">
        <v>208</v>
      </c>
      <c r="CX2" s="111"/>
      <c r="CY2" s="111"/>
      <c r="CZ2" s="111"/>
      <c r="DA2" s="112"/>
      <c r="DB2" s="113" t="s">
        <v>209</v>
      </c>
      <c r="DC2" s="114"/>
      <c r="DD2" s="114"/>
      <c r="DE2" s="114"/>
      <c r="DF2" s="114"/>
      <c r="DG2" s="115"/>
      <c r="DH2" s="45" t="s">
        <v>355</v>
      </c>
    </row>
    <row r="3" spans="1:117" ht="43.5" customHeight="1">
      <c r="C3" s="94"/>
      <c r="D3" s="106"/>
      <c r="E3" s="45" t="s">
        <v>210</v>
      </c>
      <c r="F3" s="45" t="s">
        <v>357</v>
      </c>
      <c r="G3" s="45" t="s">
        <v>211</v>
      </c>
      <c r="H3" s="44" t="s">
        <v>176</v>
      </c>
      <c r="I3" s="44" t="s">
        <v>177</v>
      </c>
      <c r="J3" s="44" t="s">
        <v>178</v>
      </c>
      <c r="K3" s="49" t="s">
        <v>212</v>
      </c>
      <c r="L3" s="49" t="s">
        <v>213</v>
      </c>
      <c r="M3" s="49" t="s">
        <v>214</v>
      </c>
      <c r="N3" s="49" t="s">
        <v>215</v>
      </c>
      <c r="O3" s="49" t="s">
        <v>216</v>
      </c>
      <c r="P3" s="49" t="s">
        <v>217</v>
      </c>
      <c r="Q3" s="49" t="s">
        <v>218</v>
      </c>
      <c r="R3" s="49" t="s">
        <v>219</v>
      </c>
      <c r="S3" s="49" t="s">
        <v>220</v>
      </c>
      <c r="T3" s="49" t="s">
        <v>221</v>
      </c>
      <c r="U3" s="49" t="s">
        <v>222</v>
      </c>
      <c r="V3" s="49" t="s">
        <v>223</v>
      </c>
      <c r="W3" s="49" t="s">
        <v>224</v>
      </c>
      <c r="X3" s="49" t="s">
        <v>225</v>
      </c>
      <c r="Y3" s="49" t="s">
        <v>226</v>
      </c>
      <c r="Z3" s="50" t="s">
        <v>227</v>
      </c>
      <c r="AA3" s="50" t="s">
        <v>228</v>
      </c>
      <c r="AB3" s="50" t="s">
        <v>229</v>
      </c>
      <c r="AC3" s="50" t="s">
        <v>230</v>
      </c>
      <c r="AD3" s="50" t="s">
        <v>231</v>
      </c>
      <c r="AE3" s="50" t="s">
        <v>232</v>
      </c>
      <c r="AF3" s="50" t="s">
        <v>233</v>
      </c>
      <c r="AG3" s="50" t="s">
        <v>234</v>
      </c>
      <c r="AH3" s="50" t="s">
        <v>235</v>
      </c>
      <c r="AI3" s="50" t="s">
        <v>236</v>
      </c>
      <c r="AJ3" s="50" t="s">
        <v>237</v>
      </c>
      <c r="AK3" s="50" t="s">
        <v>238</v>
      </c>
      <c r="AL3" s="50" t="s">
        <v>239</v>
      </c>
      <c r="AM3" s="50" t="s">
        <v>240</v>
      </c>
      <c r="AN3" s="50" t="s">
        <v>241</v>
      </c>
      <c r="AO3" s="50" t="s">
        <v>242</v>
      </c>
      <c r="AP3" s="50" t="s">
        <v>243</v>
      </c>
      <c r="AQ3" s="50" t="s">
        <v>244</v>
      </c>
      <c r="AR3" s="50" t="s">
        <v>245</v>
      </c>
      <c r="AS3" s="50" t="s">
        <v>246</v>
      </c>
      <c r="AT3" s="50" t="s">
        <v>247</v>
      </c>
      <c r="AU3" s="50" t="s">
        <v>248</v>
      </c>
      <c r="AV3" s="50" t="s">
        <v>249</v>
      </c>
      <c r="AW3" s="50" t="s">
        <v>250</v>
      </c>
      <c r="AX3" s="50" t="s">
        <v>251</v>
      </c>
      <c r="AY3" s="50" t="s">
        <v>252</v>
      </c>
      <c r="AZ3" s="50" t="s">
        <v>253</v>
      </c>
      <c r="BA3" s="50" t="s">
        <v>254</v>
      </c>
      <c r="BB3" s="50" t="s">
        <v>255</v>
      </c>
      <c r="BC3" s="50" t="s">
        <v>256</v>
      </c>
      <c r="BD3" s="50" t="s">
        <v>257</v>
      </c>
      <c r="BE3" s="50" t="s">
        <v>258</v>
      </c>
      <c r="BF3" s="50" t="s">
        <v>259</v>
      </c>
      <c r="BG3" s="50" t="s">
        <v>260</v>
      </c>
      <c r="BH3" s="50" t="s">
        <v>261</v>
      </c>
      <c r="BI3" s="50" t="s">
        <v>262</v>
      </c>
      <c r="BJ3" s="50" t="s">
        <v>263</v>
      </c>
      <c r="BK3" s="50" t="s">
        <v>264</v>
      </c>
      <c r="BL3" s="50" t="s">
        <v>265</v>
      </c>
      <c r="BM3" s="50" t="s">
        <v>266</v>
      </c>
      <c r="BN3" s="50" t="s">
        <v>267</v>
      </c>
      <c r="BO3" s="50" t="s">
        <v>268</v>
      </c>
      <c r="BP3" s="50" t="s">
        <v>269</v>
      </c>
      <c r="BQ3" s="50" t="s">
        <v>270</v>
      </c>
      <c r="BR3" s="50" t="s">
        <v>271</v>
      </c>
      <c r="BS3" s="50" t="s">
        <v>272</v>
      </c>
      <c r="BT3" s="50" t="s">
        <v>273</v>
      </c>
      <c r="BU3" s="50" t="s">
        <v>274</v>
      </c>
      <c r="BV3" s="50" t="s">
        <v>275</v>
      </c>
      <c r="BW3" s="51" t="s">
        <v>276</v>
      </c>
      <c r="BX3" s="51" t="s">
        <v>277</v>
      </c>
      <c r="BY3" s="50" t="s">
        <v>278</v>
      </c>
      <c r="BZ3" s="50" t="s">
        <v>279</v>
      </c>
      <c r="CA3" s="50" t="s">
        <v>280</v>
      </c>
      <c r="CB3" s="50" t="s">
        <v>281</v>
      </c>
      <c r="CC3" s="50" t="s">
        <v>282</v>
      </c>
      <c r="CD3" s="50" t="s">
        <v>283</v>
      </c>
      <c r="CE3" s="50" t="s">
        <v>284</v>
      </c>
      <c r="CF3" s="50" t="s">
        <v>285</v>
      </c>
      <c r="CG3" s="50" t="s">
        <v>286</v>
      </c>
      <c r="CH3" s="50" t="s">
        <v>287</v>
      </c>
      <c r="CI3" s="50" t="s">
        <v>288</v>
      </c>
      <c r="CJ3" s="50" t="s">
        <v>289</v>
      </c>
      <c r="CK3" s="50" t="s">
        <v>290</v>
      </c>
      <c r="CL3" s="50" t="s">
        <v>291</v>
      </c>
      <c r="CM3" s="50" t="s">
        <v>292</v>
      </c>
      <c r="CN3" s="52" t="s">
        <v>293</v>
      </c>
      <c r="CO3" s="52" t="s">
        <v>294</v>
      </c>
      <c r="CP3" s="52" t="s">
        <v>295</v>
      </c>
      <c r="CQ3" s="52" t="s">
        <v>296</v>
      </c>
      <c r="CR3" s="53" t="s">
        <v>297</v>
      </c>
      <c r="CS3" s="53" t="s">
        <v>298</v>
      </c>
      <c r="CT3" s="53" t="s">
        <v>299</v>
      </c>
      <c r="CU3" s="53" t="s">
        <v>300</v>
      </c>
      <c r="CV3" s="53" t="s">
        <v>301</v>
      </c>
      <c r="CW3" s="51" t="s">
        <v>302</v>
      </c>
      <c r="CX3" s="51" t="s">
        <v>303</v>
      </c>
      <c r="CY3" s="51" t="s">
        <v>304</v>
      </c>
      <c r="CZ3" s="51" t="s">
        <v>305</v>
      </c>
      <c r="DA3" s="51" t="s">
        <v>306</v>
      </c>
      <c r="DB3" s="54" t="s">
        <v>307</v>
      </c>
      <c r="DC3" s="54" t="s">
        <v>308</v>
      </c>
      <c r="DD3" s="54" t="s">
        <v>309</v>
      </c>
      <c r="DE3" s="54" t="s">
        <v>310</v>
      </c>
      <c r="DF3" s="54" t="s">
        <v>311</v>
      </c>
      <c r="DG3" s="54" t="s">
        <v>312</v>
      </c>
      <c r="DH3" s="45"/>
    </row>
    <row r="4" spans="1:117" ht="43.5" customHeight="1">
      <c r="C4" s="55"/>
      <c r="D4" s="55"/>
      <c r="E4" s="55"/>
      <c r="F4" s="55"/>
      <c r="G4" s="55"/>
      <c r="H4" s="55" t="s">
        <v>313</v>
      </c>
      <c r="I4" s="55" t="s">
        <v>385</v>
      </c>
      <c r="J4" s="55" t="s">
        <v>313</v>
      </c>
      <c r="K4" s="49" t="s">
        <v>314</v>
      </c>
      <c r="L4" s="49" t="s">
        <v>314</v>
      </c>
      <c r="M4" s="49" t="s">
        <v>315</v>
      </c>
      <c r="N4" s="49" t="s">
        <v>316</v>
      </c>
      <c r="O4" s="49" t="s">
        <v>317</v>
      </c>
      <c r="P4" s="49" t="s">
        <v>318</v>
      </c>
      <c r="Q4" s="49" t="s">
        <v>386</v>
      </c>
      <c r="R4" s="49" t="s">
        <v>319</v>
      </c>
      <c r="S4" s="49" t="s">
        <v>320</v>
      </c>
      <c r="T4" s="49" t="s">
        <v>314</v>
      </c>
      <c r="U4" s="49" t="s">
        <v>321</v>
      </c>
      <c r="V4" s="49" t="s">
        <v>322</v>
      </c>
      <c r="W4" s="49" t="s">
        <v>323</v>
      </c>
      <c r="X4" s="49" t="s">
        <v>324</v>
      </c>
      <c r="Y4" s="49" t="s">
        <v>314</v>
      </c>
      <c r="Z4" s="50" t="s">
        <v>325</v>
      </c>
      <c r="AA4" s="50" t="s">
        <v>325</v>
      </c>
      <c r="AB4" s="50" t="s">
        <v>325</v>
      </c>
      <c r="AC4" s="50" t="s">
        <v>326</v>
      </c>
      <c r="AD4" s="50" t="s">
        <v>327</v>
      </c>
      <c r="AE4" s="50" t="s">
        <v>328</v>
      </c>
      <c r="AF4" s="50" t="s">
        <v>329</v>
      </c>
      <c r="AG4" s="50" t="s">
        <v>330</v>
      </c>
      <c r="AH4" s="50" t="s">
        <v>331</v>
      </c>
      <c r="AI4" s="50" t="s">
        <v>332</v>
      </c>
      <c r="AJ4" s="50" t="s">
        <v>333</v>
      </c>
      <c r="AK4" s="50" t="s">
        <v>334</v>
      </c>
      <c r="AL4" s="50" t="s">
        <v>334</v>
      </c>
      <c r="AM4" s="50" t="s">
        <v>334</v>
      </c>
      <c r="AN4" s="50" t="s">
        <v>335</v>
      </c>
      <c r="AO4" s="50" t="s">
        <v>334</v>
      </c>
      <c r="AP4" s="50" t="s">
        <v>334</v>
      </c>
      <c r="AQ4" s="50" t="s">
        <v>334</v>
      </c>
      <c r="AR4" s="50" t="s">
        <v>334</v>
      </c>
      <c r="AS4" s="50" t="s">
        <v>336</v>
      </c>
      <c r="AT4" s="50" t="s">
        <v>336</v>
      </c>
      <c r="AU4" s="50" t="s">
        <v>336</v>
      </c>
      <c r="AV4" s="50" t="s">
        <v>336</v>
      </c>
      <c r="AW4" s="50" t="s">
        <v>337</v>
      </c>
      <c r="AX4" s="50" t="s">
        <v>337</v>
      </c>
      <c r="AY4" s="50" t="s">
        <v>338</v>
      </c>
      <c r="AZ4" s="50" t="s">
        <v>337</v>
      </c>
      <c r="BA4" s="50" t="s">
        <v>337</v>
      </c>
      <c r="BB4" s="50" t="s">
        <v>337</v>
      </c>
      <c r="BC4" s="50" t="s">
        <v>339</v>
      </c>
      <c r="BD4" s="50" t="s">
        <v>340</v>
      </c>
      <c r="BE4" s="50" t="s">
        <v>341</v>
      </c>
      <c r="BF4" s="50" t="s">
        <v>342</v>
      </c>
      <c r="BG4" s="50" t="s">
        <v>343</v>
      </c>
      <c r="BH4" s="50" t="s">
        <v>344</v>
      </c>
      <c r="BI4" s="50" t="s">
        <v>345</v>
      </c>
      <c r="BJ4" s="50" t="s">
        <v>345</v>
      </c>
      <c r="BK4" s="50" t="s">
        <v>345</v>
      </c>
      <c r="BL4" s="50" t="s">
        <v>345</v>
      </c>
      <c r="BM4" s="50" t="s">
        <v>345</v>
      </c>
      <c r="BN4" s="50" t="s">
        <v>345</v>
      </c>
      <c r="BO4" s="50" t="s">
        <v>345</v>
      </c>
      <c r="BP4" s="50" t="s">
        <v>345</v>
      </c>
      <c r="BQ4" s="50" t="s">
        <v>345</v>
      </c>
      <c r="BR4" s="50" t="s">
        <v>345</v>
      </c>
      <c r="BS4" s="50" t="s">
        <v>345</v>
      </c>
      <c r="BT4" s="50" t="s">
        <v>345</v>
      </c>
      <c r="BU4" s="50" t="s">
        <v>346</v>
      </c>
      <c r="BV4" s="50" t="s">
        <v>346</v>
      </c>
      <c r="BW4" s="51" t="s">
        <v>347</v>
      </c>
      <c r="BX4" s="51" t="s">
        <v>347</v>
      </c>
      <c r="BY4" s="50" t="s">
        <v>348</v>
      </c>
      <c r="BZ4" s="50" t="s">
        <v>337</v>
      </c>
      <c r="CA4" s="50" t="s">
        <v>349</v>
      </c>
      <c r="CB4" s="50" t="s">
        <v>337</v>
      </c>
      <c r="CC4" s="50" t="s">
        <v>337</v>
      </c>
      <c r="CD4" s="50" t="s">
        <v>337</v>
      </c>
      <c r="CE4" s="50" t="s">
        <v>337</v>
      </c>
      <c r="CF4" s="50" t="s">
        <v>337</v>
      </c>
      <c r="CG4" s="50" t="s">
        <v>350</v>
      </c>
      <c r="CH4" s="50" t="s">
        <v>337</v>
      </c>
      <c r="CI4" s="50" t="s">
        <v>337</v>
      </c>
      <c r="CJ4" s="50" t="s">
        <v>337</v>
      </c>
      <c r="CK4" s="50" t="s">
        <v>351</v>
      </c>
      <c r="CL4" s="50" t="s">
        <v>352</v>
      </c>
      <c r="CM4" s="50" t="s">
        <v>353</v>
      </c>
      <c r="CN4" s="52" t="s">
        <v>354</v>
      </c>
      <c r="CO4" s="52" t="s">
        <v>354</v>
      </c>
      <c r="CP4" s="52" t="s">
        <v>354</v>
      </c>
      <c r="CQ4" s="52" t="s">
        <v>354</v>
      </c>
      <c r="CR4" s="53" t="s">
        <v>354</v>
      </c>
      <c r="CS4" s="53" t="s">
        <v>354</v>
      </c>
      <c r="CT4" s="53" t="s">
        <v>354</v>
      </c>
      <c r="CU4" s="53" t="s">
        <v>354</v>
      </c>
      <c r="CV4" s="53" t="s">
        <v>354</v>
      </c>
      <c r="CW4" s="51" t="s">
        <v>354</v>
      </c>
      <c r="CX4" s="51" t="s">
        <v>354</v>
      </c>
      <c r="CY4" s="51" t="s">
        <v>354</v>
      </c>
      <c r="CZ4" s="51" t="s">
        <v>354</v>
      </c>
      <c r="DA4" s="51" t="s">
        <v>354</v>
      </c>
      <c r="DB4" s="54" t="s">
        <v>354</v>
      </c>
      <c r="DC4" s="54" t="s">
        <v>354</v>
      </c>
      <c r="DD4" s="54" t="s">
        <v>354</v>
      </c>
      <c r="DE4" s="54" t="s">
        <v>354</v>
      </c>
      <c r="DF4" s="54" t="s">
        <v>354</v>
      </c>
      <c r="DG4" s="54" t="s">
        <v>354</v>
      </c>
      <c r="DH4" s="55"/>
    </row>
    <row r="5" spans="1:117" ht="43.5" customHeight="1">
      <c r="A5" s="43" t="s">
        <v>363</v>
      </c>
      <c r="B5" s="43" t="s">
        <v>391</v>
      </c>
      <c r="C5" s="55" t="s">
        <v>174</v>
      </c>
      <c r="D5" s="55" t="s">
        <v>392</v>
      </c>
      <c r="E5" s="55"/>
      <c r="F5" s="55"/>
      <c r="G5" s="55"/>
      <c r="H5" s="55"/>
      <c r="I5" s="55"/>
      <c r="J5" s="55"/>
      <c r="K5" s="49"/>
      <c r="L5" s="49"/>
      <c r="M5" s="49"/>
      <c r="N5" s="49"/>
      <c r="O5" s="49"/>
      <c r="P5" s="49"/>
      <c r="Q5" s="49"/>
      <c r="R5" s="49"/>
      <c r="S5" s="49"/>
      <c r="T5" s="49"/>
      <c r="U5" s="49"/>
      <c r="V5" s="49"/>
      <c r="W5" s="49"/>
      <c r="X5" s="49"/>
      <c r="Y5" s="49"/>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1"/>
      <c r="BX5" s="51"/>
      <c r="BY5" s="50"/>
      <c r="BZ5" s="50"/>
      <c r="CA5" s="50"/>
      <c r="CB5" s="50"/>
      <c r="CC5" s="50"/>
      <c r="CD5" s="50"/>
      <c r="CE5" s="50"/>
      <c r="CF5" s="50"/>
      <c r="CG5" s="50"/>
      <c r="CH5" s="50"/>
      <c r="CI5" s="50"/>
      <c r="CJ5" s="50"/>
      <c r="CK5" s="50"/>
      <c r="CL5" s="50"/>
      <c r="CM5" s="50"/>
      <c r="CN5" s="52"/>
      <c r="CO5" s="52"/>
      <c r="CP5" s="52"/>
      <c r="CQ5" s="52"/>
      <c r="CR5" s="53"/>
      <c r="CS5" s="53"/>
      <c r="CT5" s="53"/>
      <c r="CU5" s="53"/>
      <c r="CV5" s="53"/>
      <c r="CW5" s="51"/>
      <c r="CX5" s="51"/>
      <c r="CY5" s="51"/>
      <c r="CZ5" s="51"/>
      <c r="DA5" s="51"/>
      <c r="DB5" s="54"/>
      <c r="DC5" s="54"/>
      <c r="DD5" s="54"/>
      <c r="DE5" s="54"/>
      <c r="DF5" s="54"/>
      <c r="DG5" s="54"/>
      <c r="DH5" s="55"/>
    </row>
    <row r="6" spans="1:117" s="56" customFormat="1">
      <c r="A6" s="56" t="s">
        <v>396</v>
      </c>
      <c r="B6" s="56" t="s">
        <v>388</v>
      </c>
      <c r="C6" s="56" t="s">
        <v>397</v>
      </c>
      <c r="D6" s="56">
        <v>96</v>
      </c>
      <c r="E6" s="56">
        <v>68</v>
      </c>
      <c r="F6" s="56">
        <v>67</v>
      </c>
      <c r="G6" s="56">
        <v>21</v>
      </c>
      <c r="H6" s="56">
        <v>1</v>
      </c>
      <c r="I6" s="56">
        <v>2</v>
      </c>
      <c r="K6" s="56">
        <v>1</v>
      </c>
      <c r="L6" s="56">
        <v>1</v>
      </c>
      <c r="M6" s="56">
        <v>1</v>
      </c>
      <c r="N6" s="56">
        <v>1</v>
      </c>
      <c r="O6" s="56">
        <v>1</v>
      </c>
      <c r="P6" s="56">
        <v>1</v>
      </c>
      <c r="Q6" s="56">
        <v>1</v>
      </c>
      <c r="R6" s="56">
        <v>1</v>
      </c>
      <c r="S6" s="56">
        <v>1</v>
      </c>
      <c r="T6" s="56">
        <v>1</v>
      </c>
      <c r="U6" s="56">
        <v>1</v>
      </c>
      <c r="W6" s="56">
        <v>1</v>
      </c>
      <c r="X6" s="56">
        <v>1</v>
      </c>
      <c r="Y6" s="56">
        <v>1</v>
      </c>
      <c r="Z6" s="56">
        <v>1</v>
      </c>
      <c r="AA6" s="56">
        <v>1</v>
      </c>
      <c r="AB6" s="56">
        <v>1</v>
      </c>
      <c r="AC6" s="56">
        <v>1</v>
      </c>
      <c r="AD6" s="56">
        <v>1</v>
      </c>
      <c r="AE6" s="56">
        <v>1</v>
      </c>
      <c r="AF6" s="56">
        <v>1</v>
      </c>
      <c r="AG6" s="56">
        <v>1</v>
      </c>
      <c r="AH6" s="56">
        <v>1</v>
      </c>
      <c r="AI6" s="56">
        <v>1</v>
      </c>
      <c r="AJ6" s="56">
        <v>1</v>
      </c>
      <c r="AK6" s="56">
        <v>1</v>
      </c>
      <c r="AL6" s="56">
        <v>1</v>
      </c>
      <c r="AM6" s="56">
        <v>1</v>
      </c>
      <c r="AN6" s="56">
        <v>1</v>
      </c>
      <c r="AO6" s="56">
        <v>1</v>
      </c>
      <c r="AP6" s="56">
        <v>1</v>
      </c>
      <c r="AQ6" s="56">
        <v>1</v>
      </c>
      <c r="AR6" s="56">
        <v>1</v>
      </c>
      <c r="AS6" s="56">
        <v>1</v>
      </c>
      <c r="AT6" s="56">
        <v>1</v>
      </c>
      <c r="AU6" s="56">
        <v>1</v>
      </c>
      <c r="AV6" s="56">
        <v>1</v>
      </c>
      <c r="AW6" s="56">
        <v>1</v>
      </c>
      <c r="AX6" s="56">
        <v>1</v>
      </c>
      <c r="AY6" s="56">
        <v>1</v>
      </c>
      <c r="BD6" s="56">
        <v>1</v>
      </c>
      <c r="BE6" s="56">
        <v>1</v>
      </c>
      <c r="BF6" s="56">
        <v>1</v>
      </c>
      <c r="BG6" s="56">
        <v>1</v>
      </c>
      <c r="BH6" s="56">
        <v>1</v>
      </c>
      <c r="BI6" s="56">
        <v>1</v>
      </c>
      <c r="BJ6" s="56">
        <v>1</v>
      </c>
      <c r="BK6" s="56">
        <v>1</v>
      </c>
      <c r="BL6" s="56">
        <v>1</v>
      </c>
      <c r="BM6" s="56">
        <v>1</v>
      </c>
      <c r="BN6" s="56">
        <v>1</v>
      </c>
      <c r="BO6" s="56">
        <v>1</v>
      </c>
      <c r="BP6" s="56">
        <v>1</v>
      </c>
      <c r="BQ6" s="56">
        <v>1</v>
      </c>
      <c r="BR6" s="56">
        <v>1</v>
      </c>
      <c r="BS6" s="56">
        <v>1</v>
      </c>
      <c r="BT6" s="56">
        <v>1</v>
      </c>
      <c r="BU6" s="56">
        <v>1</v>
      </c>
      <c r="BV6" s="56">
        <v>1</v>
      </c>
      <c r="BW6" s="56">
        <v>1</v>
      </c>
      <c r="BX6" s="56">
        <v>1</v>
      </c>
      <c r="BY6" s="56">
        <v>1</v>
      </c>
      <c r="BZ6" s="56">
        <v>1</v>
      </c>
      <c r="CA6" s="56">
        <v>1</v>
      </c>
      <c r="CC6" s="56">
        <v>1</v>
      </c>
      <c r="CD6" s="56">
        <v>1</v>
      </c>
      <c r="CE6" s="56">
        <v>1</v>
      </c>
      <c r="CF6" s="56">
        <v>1</v>
      </c>
      <c r="CG6" s="56">
        <v>1</v>
      </c>
      <c r="CI6" s="56">
        <v>1</v>
      </c>
      <c r="CJ6" s="56">
        <v>1</v>
      </c>
      <c r="CK6" s="56">
        <v>1</v>
      </c>
      <c r="CL6" s="56">
        <v>1</v>
      </c>
      <c r="CM6" s="56">
        <v>1</v>
      </c>
      <c r="CN6" s="56">
        <v>1</v>
      </c>
      <c r="CO6" s="56">
        <v>1</v>
      </c>
      <c r="CP6" s="56">
        <v>1</v>
      </c>
      <c r="CQ6" s="56">
        <v>1</v>
      </c>
      <c r="CR6" s="56">
        <v>1</v>
      </c>
      <c r="CS6" s="56">
        <v>1</v>
      </c>
      <c r="CT6" s="56">
        <v>1</v>
      </c>
      <c r="CU6" s="56">
        <v>1</v>
      </c>
      <c r="CV6" s="56">
        <v>1</v>
      </c>
      <c r="CW6" s="56">
        <v>1</v>
      </c>
      <c r="CX6" s="56">
        <v>0</v>
      </c>
      <c r="CY6" s="56">
        <v>0</v>
      </c>
      <c r="CZ6" s="56">
        <v>0</v>
      </c>
      <c r="DA6" s="56">
        <v>0</v>
      </c>
      <c r="DB6" s="56">
        <v>0</v>
      </c>
      <c r="DC6" s="56">
        <v>0</v>
      </c>
      <c r="DD6" s="56">
        <v>0</v>
      </c>
      <c r="DE6" s="56">
        <v>1</v>
      </c>
      <c r="DF6" s="56">
        <v>1</v>
      </c>
      <c r="DG6" s="56">
        <v>0</v>
      </c>
      <c r="DH6" s="57" t="s">
        <v>398</v>
      </c>
      <c r="DJ6" s="57"/>
      <c r="DK6" s="57"/>
      <c r="DL6" s="57"/>
      <c r="DM6" s="57"/>
    </row>
    <row r="7" spans="1:117" s="56" customFormat="1">
      <c r="A7" s="56" t="s">
        <v>396</v>
      </c>
      <c r="B7" s="56" t="s">
        <v>388</v>
      </c>
      <c r="C7" s="56" t="s">
        <v>399</v>
      </c>
      <c r="D7" s="56">
        <v>97</v>
      </c>
      <c r="E7" s="56">
        <v>102</v>
      </c>
      <c r="F7" s="56">
        <v>37</v>
      </c>
      <c r="G7" s="56">
        <v>63</v>
      </c>
      <c r="H7" s="56">
        <v>1</v>
      </c>
      <c r="I7" s="56">
        <v>2</v>
      </c>
      <c r="K7" s="56">
        <v>1</v>
      </c>
      <c r="L7" s="56">
        <v>1</v>
      </c>
      <c r="M7" s="56">
        <v>1</v>
      </c>
      <c r="N7" s="56">
        <v>1</v>
      </c>
      <c r="O7" s="56">
        <v>1</v>
      </c>
      <c r="P7" s="56">
        <v>1</v>
      </c>
      <c r="Q7" s="56">
        <v>1</v>
      </c>
      <c r="R7" s="56">
        <v>1</v>
      </c>
      <c r="S7" s="56">
        <v>1</v>
      </c>
      <c r="T7" s="56">
        <v>1</v>
      </c>
      <c r="U7" s="56">
        <v>1</v>
      </c>
      <c r="W7" s="56">
        <v>1</v>
      </c>
      <c r="X7" s="56">
        <v>1</v>
      </c>
      <c r="Y7" s="56">
        <v>1</v>
      </c>
      <c r="Z7" s="56">
        <v>1</v>
      </c>
      <c r="AA7" s="56">
        <v>1</v>
      </c>
      <c r="AB7" s="56">
        <v>1</v>
      </c>
      <c r="AC7" s="56">
        <v>1</v>
      </c>
      <c r="AD7" s="56">
        <v>1</v>
      </c>
      <c r="AE7" s="56">
        <v>1</v>
      </c>
      <c r="AF7" s="56">
        <v>1</v>
      </c>
      <c r="AG7" s="56">
        <v>1</v>
      </c>
      <c r="AH7" s="56">
        <v>1</v>
      </c>
      <c r="AI7" s="56">
        <v>1</v>
      </c>
      <c r="AJ7" s="56">
        <v>1</v>
      </c>
      <c r="AK7" s="56">
        <v>1</v>
      </c>
      <c r="AL7" s="56">
        <v>1</v>
      </c>
      <c r="AM7" s="56">
        <v>1</v>
      </c>
      <c r="AN7" s="56">
        <v>1</v>
      </c>
      <c r="AO7" s="56">
        <v>1</v>
      </c>
      <c r="AP7" s="56">
        <v>1</v>
      </c>
      <c r="AQ7" s="56">
        <v>1</v>
      </c>
      <c r="AR7" s="56">
        <v>1</v>
      </c>
      <c r="AS7" s="56">
        <v>1</v>
      </c>
      <c r="AT7" s="56">
        <v>1</v>
      </c>
      <c r="AU7" s="56">
        <v>1</v>
      </c>
      <c r="AV7" s="56">
        <v>1</v>
      </c>
      <c r="AW7" s="56">
        <v>1</v>
      </c>
      <c r="AX7" s="56">
        <v>1</v>
      </c>
      <c r="AY7" s="56">
        <v>1</v>
      </c>
      <c r="BD7" s="56">
        <v>1</v>
      </c>
      <c r="BE7" s="56">
        <v>1</v>
      </c>
      <c r="BF7" s="56">
        <v>1</v>
      </c>
      <c r="BG7" s="56">
        <v>1</v>
      </c>
      <c r="BH7" s="56">
        <v>1</v>
      </c>
      <c r="BI7" s="56">
        <v>1</v>
      </c>
      <c r="BJ7" s="56">
        <v>1</v>
      </c>
      <c r="BK7" s="56">
        <v>1</v>
      </c>
      <c r="BL7" s="56">
        <v>1</v>
      </c>
      <c r="BM7" s="56">
        <v>1</v>
      </c>
      <c r="BN7" s="56">
        <v>1</v>
      </c>
      <c r="BO7" s="56">
        <v>1</v>
      </c>
      <c r="BP7" s="56">
        <v>1</v>
      </c>
      <c r="BQ7" s="56">
        <v>1</v>
      </c>
      <c r="BR7" s="56">
        <v>1</v>
      </c>
      <c r="BS7" s="56">
        <v>1</v>
      </c>
      <c r="BT7" s="56">
        <v>1</v>
      </c>
      <c r="BU7" s="56">
        <v>1</v>
      </c>
      <c r="BV7" s="56">
        <v>1</v>
      </c>
      <c r="BW7" s="56">
        <v>1</v>
      </c>
      <c r="BX7" s="56">
        <v>1</v>
      </c>
      <c r="BY7" s="56">
        <v>1</v>
      </c>
      <c r="BZ7" s="56">
        <v>1</v>
      </c>
      <c r="CA7" s="56">
        <v>1</v>
      </c>
      <c r="CC7" s="56">
        <v>1</v>
      </c>
      <c r="CD7" s="56">
        <v>1</v>
      </c>
      <c r="CE7" s="56">
        <v>1</v>
      </c>
      <c r="CF7" s="56">
        <v>1</v>
      </c>
      <c r="CG7" s="56">
        <v>1</v>
      </c>
      <c r="CI7" s="56">
        <v>1</v>
      </c>
      <c r="CJ7" s="56">
        <v>1</v>
      </c>
      <c r="CK7" s="56">
        <v>1</v>
      </c>
      <c r="CL7" s="56">
        <v>1</v>
      </c>
      <c r="CM7" s="56">
        <v>1</v>
      </c>
      <c r="CN7" s="56">
        <v>1</v>
      </c>
      <c r="CO7" s="56">
        <v>1</v>
      </c>
      <c r="CP7" s="56">
        <v>1</v>
      </c>
      <c r="CQ7" s="56">
        <v>1</v>
      </c>
      <c r="CR7" s="56">
        <v>1</v>
      </c>
      <c r="CS7" s="56">
        <v>1</v>
      </c>
      <c r="CT7" s="56">
        <v>1</v>
      </c>
      <c r="CU7" s="56">
        <v>1</v>
      </c>
      <c r="CV7" s="56">
        <v>1</v>
      </c>
      <c r="CW7" s="56">
        <v>1</v>
      </c>
      <c r="CX7" s="56">
        <v>1</v>
      </c>
      <c r="CY7" s="56">
        <v>1</v>
      </c>
      <c r="CZ7" s="56">
        <v>1</v>
      </c>
      <c r="DA7" s="56">
        <v>1</v>
      </c>
      <c r="DB7" s="56">
        <v>1</v>
      </c>
      <c r="DC7" s="56">
        <v>1</v>
      </c>
      <c r="DD7" s="56">
        <v>0</v>
      </c>
      <c r="DE7" s="56">
        <v>1</v>
      </c>
      <c r="DF7" s="56">
        <v>1</v>
      </c>
      <c r="DG7" s="56">
        <v>1</v>
      </c>
      <c r="DH7" s="57" t="s">
        <v>400</v>
      </c>
      <c r="DJ7" s="57"/>
      <c r="DK7" s="57"/>
      <c r="DL7" s="57"/>
      <c r="DM7" s="57"/>
    </row>
    <row r="8" spans="1:117" s="56" customFormat="1">
      <c r="A8" s="56" t="s">
        <v>396</v>
      </c>
      <c r="B8" s="56" t="s">
        <v>388</v>
      </c>
      <c r="C8" s="56" t="s">
        <v>401</v>
      </c>
      <c r="D8" s="56">
        <v>98</v>
      </c>
      <c r="E8" s="56">
        <v>169</v>
      </c>
      <c r="F8" s="56">
        <v>46</v>
      </c>
      <c r="G8" s="56">
        <v>34</v>
      </c>
      <c r="H8" s="56">
        <v>1</v>
      </c>
      <c r="I8" s="56">
        <v>1</v>
      </c>
      <c r="K8" s="56">
        <v>1</v>
      </c>
      <c r="L8" s="56">
        <v>1</v>
      </c>
      <c r="M8" s="56">
        <v>1</v>
      </c>
      <c r="N8" s="56">
        <v>1</v>
      </c>
      <c r="O8" s="56">
        <v>1</v>
      </c>
      <c r="P8" s="56">
        <v>1</v>
      </c>
      <c r="Q8" s="56">
        <v>1</v>
      </c>
      <c r="R8" s="56">
        <v>1</v>
      </c>
      <c r="S8" s="56">
        <v>1</v>
      </c>
      <c r="T8" s="56">
        <v>1</v>
      </c>
      <c r="U8" s="56">
        <v>1</v>
      </c>
      <c r="W8" s="56">
        <v>1</v>
      </c>
      <c r="X8" s="56">
        <v>1</v>
      </c>
      <c r="Y8" s="56">
        <v>1</v>
      </c>
      <c r="Z8" s="56">
        <v>1</v>
      </c>
      <c r="AA8" s="56">
        <v>1</v>
      </c>
      <c r="AB8" s="56">
        <v>1</v>
      </c>
      <c r="AC8" s="56">
        <v>1</v>
      </c>
      <c r="AD8" s="56">
        <v>1</v>
      </c>
      <c r="AE8" s="56">
        <v>1</v>
      </c>
      <c r="AF8" s="56">
        <v>1</v>
      </c>
      <c r="AG8" s="56">
        <v>1</v>
      </c>
      <c r="AH8" s="56">
        <v>1</v>
      </c>
      <c r="AI8" s="56">
        <v>1</v>
      </c>
      <c r="AJ8" s="56">
        <v>1</v>
      </c>
      <c r="AK8" s="56">
        <v>1</v>
      </c>
      <c r="AL8" s="56">
        <v>1</v>
      </c>
      <c r="AM8" s="56">
        <v>1</v>
      </c>
      <c r="AN8" s="56">
        <v>1</v>
      </c>
      <c r="AO8" s="56">
        <v>1</v>
      </c>
      <c r="AP8" s="56">
        <v>1</v>
      </c>
      <c r="AQ8" s="56">
        <v>1</v>
      </c>
      <c r="AR8" s="56">
        <v>1</v>
      </c>
      <c r="AS8" s="56">
        <v>1</v>
      </c>
      <c r="AT8" s="56">
        <v>1</v>
      </c>
      <c r="AU8" s="56">
        <v>1</v>
      </c>
      <c r="AV8" s="56">
        <v>1</v>
      </c>
      <c r="AW8" s="56">
        <v>1</v>
      </c>
      <c r="AX8" s="56">
        <v>1</v>
      </c>
      <c r="AY8" s="56">
        <v>1</v>
      </c>
      <c r="BD8" s="56">
        <v>1</v>
      </c>
      <c r="BE8" s="56">
        <v>1</v>
      </c>
      <c r="BF8" s="56">
        <v>1</v>
      </c>
      <c r="BG8" s="56">
        <v>1</v>
      </c>
      <c r="BH8" s="56">
        <v>1</v>
      </c>
      <c r="BI8" s="56">
        <v>1</v>
      </c>
      <c r="BJ8" s="56">
        <v>1</v>
      </c>
      <c r="BK8" s="56">
        <v>1</v>
      </c>
      <c r="BL8" s="56">
        <v>1</v>
      </c>
      <c r="BM8" s="56">
        <v>1</v>
      </c>
      <c r="BN8" s="56">
        <v>1</v>
      </c>
      <c r="BO8" s="56">
        <v>1</v>
      </c>
      <c r="BP8" s="56">
        <v>1</v>
      </c>
      <c r="BQ8" s="56">
        <v>1</v>
      </c>
      <c r="BR8" s="56">
        <v>1</v>
      </c>
      <c r="BS8" s="56">
        <v>1</v>
      </c>
      <c r="BT8" s="56">
        <v>1</v>
      </c>
      <c r="BU8" s="56">
        <v>1</v>
      </c>
      <c r="BV8" s="56">
        <v>1</v>
      </c>
      <c r="BW8" s="56">
        <v>1</v>
      </c>
      <c r="BX8" s="56">
        <v>1</v>
      </c>
      <c r="BY8" s="56">
        <v>1</v>
      </c>
      <c r="BZ8" s="56">
        <v>1</v>
      </c>
      <c r="CA8" s="56">
        <v>1</v>
      </c>
      <c r="CC8" s="56">
        <v>1</v>
      </c>
      <c r="CD8" s="56">
        <v>1</v>
      </c>
      <c r="CE8" s="56">
        <v>1</v>
      </c>
      <c r="CF8" s="56">
        <v>1</v>
      </c>
      <c r="CG8" s="56">
        <v>1</v>
      </c>
      <c r="CI8" s="56">
        <v>1</v>
      </c>
      <c r="CJ8" s="56">
        <v>1</v>
      </c>
      <c r="CK8" s="56">
        <v>1</v>
      </c>
      <c r="CL8" s="56">
        <v>1</v>
      </c>
      <c r="CM8" s="56">
        <v>1</v>
      </c>
      <c r="CN8" s="56">
        <v>1</v>
      </c>
      <c r="CO8" s="56">
        <v>1</v>
      </c>
      <c r="CP8" s="56">
        <v>1</v>
      </c>
      <c r="CQ8" s="56">
        <v>1</v>
      </c>
      <c r="CR8" s="56">
        <v>1</v>
      </c>
      <c r="CS8" s="56">
        <v>1</v>
      </c>
      <c r="CT8" s="56">
        <v>1</v>
      </c>
      <c r="CU8" s="56">
        <v>1</v>
      </c>
      <c r="CV8" s="56">
        <v>1</v>
      </c>
      <c r="CW8" s="56">
        <v>0</v>
      </c>
      <c r="CX8" s="56">
        <v>1</v>
      </c>
      <c r="CY8" s="56">
        <v>1</v>
      </c>
      <c r="CZ8" s="56">
        <v>1</v>
      </c>
      <c r="DA8" s="56">
        <v>0</v>
      </c>
      <c r="DB8" s="56">
        <v>0</v>
      </c>
      <c r="DC8" s="56">
        <v>1</v>
      </c>
      <c r="DD8" s="56">
        <v>0</v>
      </c>
      <c r="DE8" s="56">
        <v>1</v>
      </c>
      <c r="DF8" s="56">
        <v>1</v>
      </c>
      <c r="DG8" s="56">
        <v>1</v>
      </c>
      <c r="DH8" s="57"/>
      <c r="DJ8" s="57"/>
      <c r="DK8" s="57"/>
      <c r="DL8" s="57"/>
      <c r="DM8" s="57"/>
    </row>
    <row r="9" spans="1:117" s="56" customFormat="1">
      <c r="A9" s="56" t="s">
        <v>396</v>
      </c>
      <c r="B9" s="56" t="s">
        <v>388</v>
      </c>
      <c r="C9" s="56" t="s">
        <v>402</v>
      </c>
      <c r="D9" s="56">
        <v>99</v>
      </c>
      <c r="E9" s="56">
        <v>239</v>
      </c>
      <c r="F9" s="56">
        <v>57</v>
      </c>
      <c r="G9" s="56">
        <v>1</v>
      </c>
      <c r="H9" s="56">
        <v>1</v>
      </c>
      <c r="I9" s="56">
        <v>2</v>
      </c>
      <c r="K9" s="56">
        <v>1</v>
      </c>
      <c r="L9" s="56">
        <v>1</v>
      </c>
      <c r="M9" s="56">
        <v>1</v>
      </c>
      <c r="N9" s="56">
        <v>1</v>
      </c>
      <c r="O9" s="56">
        <v>1</v>
      </c>
      <c r="P9" s="56">
        <v>1</v>
      </c>
      <c r="Q9" s="56">
        <v>1</v>
      </c>
      <c r="R9" s="56">
        <v>1</v>
      </c>
      <c r="S9" s="56">
        <v>1</v>
      </c>
      <c r="T9" s="56">
        <v>1</v>
      </c>
      <c r="U9" s="56">
        <v>1</v>
      </c>
      <c r="W9" s="56">
        <v>1</v>
      </c>
      <c r="X9" s="56">
        <v>1</v>
      </c>
      <c r="Y9" s="56">
        <v>1</v>
      </c>
      <c r="Z9" s="56">
        <v>1</v>
      </c>
      <c r="AA9" s="56">
        <v>1</v>
      </c>
      <c r="AB9" s="56">
        <v>1</v>
      </c>
      <c r="AC9" s="56">
        <v>1</v>
      </c>
      <c r="AD9" s="56">
        <v>1</v>
      </c>
      <c r="AE9" s="56">
        <v>1</v>
      </c>
      <c r="AF9" s="56">
        <v>1</v>
      </c>
      <c r="AG9" s="56">
        <v>1</v>
      </c>
      <c r="AH9" s="56">
        <v>1</v>
      </c>
      <c r="AI9" s="56">
        <v>1</v>
      </c>
      <c r="AJ9" s="56">
        <v>1</v>
      </c>
      <c r="AK9" s="56">
        <v>1</v>
      </c>
      <c r="AL9" s="56">
        <v>1</v>
      </c>
      <c r="AM9" s="56">
        <v>1</v>
      </c>
      <c r="AN9" s="56">
        <v>1</v>
      </c>
      <c r="AO9" s="56">
        <v>1</v>
      </c>
      <c r="AP9" s="56">
        <v>1</v>
      </c>
      <c r="AQ9" s="56">
        <v>1</v>
      </c>
      <c r="AR9" s="56">
        <v>1</v>
      </c>
      <c r="AS9" s="56">
        <v>1</v>
      </c>
      <c r="AT9" s="56">
        <v>1</v>
      </c>
      <c r="AU9" s="56">
        <v>1</v>
      </c>
      <c r="AV9" s="56">
        <v>1</v>
      </c>
      <c r="AW9" s="56">
        <v>1</v>
      </c>
      <c r="AX9" s="56">
        <v>1</v>
      </c>
      <c r="AY9" s="56">
        <v>1</v>
      </c>
      <c r="BD9" s="56">
        <v>1</v>
      </c>
      <c r="BE9" s="56">
        <v>1</v>
      </c>
      <c r="BF9" s="56">
        <v>1</v>
      </c>
      <c r="BG9" s="56">
        <v>1</v>
      </c>
      <c r="BH9" s="56">
        <v>1</v>
      </c>
      <c r="BI9" s="56">
        <v>1</v>
      </c>
      <c r="BJ9" s="56">
        <v>1</v>
      </c>
      <c r="BK9" s="56">
        <v>1</v>
      </c>
      <c r="BL9" s="56">
        <v>1</v>
      </c>
      <c r="BM9" s="56">
        <v>1</v>
      </c>
      <c r="BN9" s="56">
        <v>1</v>
      </c>
      <c r="BO9" s="56">
        <v>1</v>
      </c>
      <c r="BP9" s="56">
        <v>1</v>
      </c>
      <c r="BQ9" s="56">
        <v>1</v>
      </c>
      <c r="BR9" s="56">
        <v>1</v>
      </c>
      <c r="BS9" s="56">
        <v>1</v>
      </c>
      <c r="BT9" s="56">
        <v>1</v>
      </c>
      <c r="BU9" s="56">
        <v>1</v>
      </c>
      <c r="BV9" s="56">
        <v>1</v>
      </c>
      <c r="BW9" s="56">
        <v>1</v>
      </c>
      <c r="BX9" s="56">
        <v>1</v>
      </c>
      <c r="BY9" s="56">
        <v>1</v>
      </c>
      <c r="BZ9" s="56">
        <v>1</v>
      </c>
      <c r="CA9" s="56">
        <v>1</v>
      </c>
      <c r="CC9" s="56">
        <v>1</v>
      </c>
      <c r="CD9" s="56">
        <v>1</v>
      </c>
      <c r="CE9" s="56">
        <v>1</v>
      </c>
      <c r="CF9" s="56">
        <v>1</v>
      </c>
      <c r="CG9" s="56">
        <v>1</v>
      </c>
      <c r="CI9" s="56">
        <v>1</v>
      </c>
      <c r="CJ9" s="56">
        <v>1</v>
      </c>
      <c r="CK9" s="56">
        <v>1</v>
      </c>
      <c r="CL9" s="56">
        <v>1</v>
      </c>
      <c r="CM9" s="56">
        <v>1</v>
      </c>
      <c r="CN9" s="56">
        <v>1</v>
      </c>
      <c r="CO9" s="56">
        <v>1</v>
      </c>
      <c r="CP9" s="56">
        <v>1</v>
      </c>
      <c r="CQ9" s="56">
        <v>1</v>
      </c>
      <c r="CR9" s="56">
        <v>1</v>
      </c>
      <c r="CS9" s="56">
        <v>1</v>
      </c>
      <c r="CT9" s="56">
        <v>1</v>
      </c>
      <c r="CU9" s="56">
        <v>1</v>
      </c>
      <c r="CV9" s="56">
        <v>1</v>
      </c>
      <c r="CW9" s="56">
        <v>1</v>
      </c>
      <c r="CX9" s="56">
        <v>1</v>
      </c>
      <c r="CY9" s="56">
        <v>1</v>
      </c>
      <c r="CZ9" s="56">
        <v>1</v>
      </c>
      <c r="DA9" s="56">
        <v>1</v>
      </c>
      <c r="DB9" s="56">
        <v>0</v>
      </c>
      <c r="DC9" s="56">
        <v>1</v>
      </c>
      <c r="DD9" s="56">
        <v>0</v>
      </c>
      <c r="DE9" s="56">
        <v>1</v>
      </c>
      <c r="DF9" s="56">
        <v>1</v>
      </c>
      <c r="DG9" s="56">
        <v>1</v>
      </c>
      <c r="DH9" s="57" t="s">
        <v>390</v>
      </c>
      <c r="DJ9" s="57"/>
      <c r="DK9" s="57"/>
      <c r="DL9" s="57"/>
      <c r="DM9" s="57"/>
    </row>
    <row r="10" spans="1:117" s="56" customFormat="1">
      <c r="A10" s="56" t="s">
        <v>396</v>
      </c>
      <c r="B10" s="56" t="s">
        <v>388</v>
      </c>
      <c r="C10" s="56" t="s">
        <v>403</v>
      </c>
      <c r="D10" s="56">
        <v>100</v>
      </c>
      <c r="E10" s="56">
        <v>46</v>
      </c>
      <c r="F10" s="56">
        <v>8</v>
      </c>
      <c r="G10" s="56">
        <v>1</v>
      </c>
      <c r="H10" s="56">
        <v>1</v>
      </c>
      <c r="I10" s="56">
        <v>2</v>
      </c>
      <c r="K10" s="56">
        <v>1</v>
      </c>
      <c r="L10" s="56">
        <v>1</v>
      </c>
      <c r="M10" s="56">
        <v>1</v>
      </c>
      <c r="N10" s="56">
        <v>1</v>
      </c>
      <c r="O10" s="56">
        <v>1</v>
      </c>
      <c r="P10" s="56">
        <v>1</v>
      </c>
      <c r="Q10" s="56">
        <v>1</v>
      </c>
      <c r="R10" s="56">
        <v>1</v>
      </c>
      <c r="S10" s="56">
        <v>1</v>
      </c>
      <c r="T10" s="56">
        <v>1</v>
      </c>
      <c r="U10" s="56">
        <v>1</v>
      </c>
      <c r="W10" s="56">
        <v>1</v>
      </c>
      <c r="X10" s="56">
        <v>1</v>
      </c>
      <c r="Y10" s="56">
        <v>1</v>
      </c>
      <c r="Z10" s="56">
        <v>1</v>
      </c>
      <c r="AA10" s="56">
        <v>1</v>
      </c>
      <c r="AB10" s="56">
        <v>1</v>
      </c>
      <c r="AC10" s="56">
        <v>1</v>
      </c>
      <c r="AD10" s="56">
        <v>1</v>
      </c>
      <c r="AE10" s="56">
        <v>1</v>
      </c>
      <c r="AF10" s="56">
        <v>1</v>
      </c>
      <c r="AG10" s="56">
        <v>1</v>
      </c>
      <c r="AH10" s="56">
        <v>1</v>
      </c>
      <c r="AI10" s="56">
        <v>1</v>
      </c>
      <c r="AJ10" s="56">
        <v>1</v>
      </c>
      <c r="AK10" s="56">
        <v>1</v>
      </c>
      <c r="AL10" s="56">
        <v>1</v>
      </c>
      <c r="AM10" s="56">
        <v>1</v>
      </c>
      <c r="AN10" s="56">
        <v>1</v>
      </c>
      <c r="AO10" s="56">
        <v>1</v>
      </c>
      <c r="AP10" s="56">
        <v>1</v>
      </c>
      <c r="AQ10" s="56">
        <v>1</v>
      </c>
      <c r="AR10" s="56">
        <v>1</v>
      </c>
      <c r="AS10" s="56">
        <v>1</v>
      </c>
      <c r="AT10" s="56">
        <v>1</v>
      </c>
      <c r="AU10" s="56">
        <v>1</v>
      </c>
      <c r="AV10" s="56">
        <v>1</v>
      </c>
      <c r="AW10" s="56">
        <v>1</v>
      </c>
      <c r="AX10" s="56">
        <v>1</v>
      </c>
      <c r="AY10" s="56">
        <v>1</v>
      </c>
      <c r="BD10" s="56">
        <v>1</v>
      </c>
      <c r="BE10" s="56">
        <v>1</v>
      </c>
      <c r="BF10" s="56">
        <v>1</v>
      </c>
      <c r="BG10" s="56">
        <v>1</v>
      </c>
      <c r="BH10" s="56">
        <v>1</v>
      </c>
      <c r="BI10" s="56">
        <v>1</v>
      </c>
      <c r="BJ10" s="56">
        <v>1</v>
      </c>
      <c r="BK10" s="56">
        <v>1</v>
      </c>
      <c r="BL10" s="56">
        <v>1</v>
      </c>
      <c r="BM10" s="56">
        <v>1</v>
      </c>
      <c r="BN10" s="56">
        <v>1</v>
      </c>
      <c r="BO10" s="56">
        <v>1</v>
      </c>
      <c r="BP10" s="56">
        <v>1</v>
      </c>
      <c r="BQ10" s="56">
        <v>1</v>
      </c>
      <c r="BR10" s="56">
        <v>1</v>
      </c>
      <c r="BS10" s="56">
        <v>1</v>
      </c>
      <c r="BT10" s="56">
        <v>1</v>
      </c>
      <c r="BU10" s="56">
        <v>1</v>
      </c>
      <c r="BV10" s="56">
        <v>1</v>
      </c>
      <c r="BW10" s="56">
        <v>1</v>
      </c>
      <c r="BX10" s="56">
        <v>1</v>
      </c>
      <c r="BY10" s="56">
        <v>1</v>
      </c>
      <c r="BZ10" s="56">
        <v>1</v>
      </c>
      <c r="CA10" s="56">
        <v>1</v>
      </c>
      <c r="CC10" s="56">
        <v>1</v>
      </c>
      <c r="CD10" s="56">
        <v>1</v>
      </c>
      <c r="CE10" s="56">
        <v>1</v>
      </c>
      <c r="CF10" s="56">
        <v>1</v>
      </c>
      <c r="CG10" s="56">
        <v>1</v>
      </c>
      <c r="CI10" s="56">
        <v>1</v>
      </c>
      <c r="CJ10" s="56">
        <v>1</v>
      </c>
      <c r="CK10" s="56">
        <v>1</v>
      </c>
      <c r="CL10" s="56">
        <v>1</v>
      </c>
      <c r="CM10" s="56">
        <v>1</v>
      </c>
      <c r="CN10" s="56">
        <v>1</v>
      </c>
      <c r="CO10" s="56">
        <v>1</v>
      </c>
      <c r="CP10" s="56">
        <v>1</v>
      </c>
      <c r="CQ10" s="56">
        <v>1</v>
      </c>
      <c r="CR10" s="56">
        <v>1</v>
      </c>
      <c r="CS10" s="56">
        <v>1</v>
      </c>
      <c r="CT10" s="56">
        <v>1</v>
      </c>
      <c r="CU10" s="56">
        <v>1</v>
      </c>
      <c r="CV10" s="56">
        <v>1</v>
      </c>
      <c r="CW10" s="56">
        <v>0</v>
      </c>
      <c r="CX10" s="56">
        <v>1</v>
      </c>
      <c r="CY10" s="56">
        <v>1</v>
      </c>
      <c r="CZ10" s="56">
        <v>1</v>
      </c>
      <c r="DA10" s="56">
        <v>0</v>
      </c>
      <c r="DB10" s="56">
        <v>0</v>
      </c>
      <c r="DC10" s="56">
        <v>0</v>
      </c>
      <c r="DD10" s="56">
        <v>0</v>
      </c>
      <c r="DE10" s="56">
        <v>1</v>
      </c>
      <c r="DF10" s="56">
        <v>1</v>
      </c>
      <c r="DG10" s="56">
        <v>0</v>
      </c>
      <c r="DH10" s="57"/>
      <c r="DJ10" s="57"/>
      <c r="DK10" s="57"/>
      <c r="DL10" s="57"/>
      <c r="DM10" s="57"/>
    </row>
    <row r="11" spans="1:117" s="56" customFormat="1">
      <c r="A11" s="56" t="s">
        <v>396</v>
      </c>
      <c r="B11" s="56" t="s">
        <v>388</v>
      </c>
      <c r="C11" s="56" t="s">
        <v>404</v>
      </c>
      <c r="D11" s="56">
        <v>101</v>
      </c>
      <c r="E11" s="56">
        <v>73</v>
      </c>
      <c r="F11" s="56">
        <v>31</v>
      </c>
      <c r="G11" s="56">
        <v>3</v>
      </c>
      <c r="H11" s="56">
        <v>1</v>
      </c>
      <c r="I11" s="56">
        <v>2</v>
      </c>
      <c r="K11" s="56">
        <v>1</v>
      </c>
      <c r="L11" s="56">
        <v>1</v>
      </c>
      <c r="M11" s="56">
        <v>1</v>
      </c>
      <c r="N11" s="56">
        <v>1</v>
      </c>
      <c r="O11" s="56">
        <v>1</v>
      </c>
      <c r="P11" s="56">
        <v>1</v>
      </c>
      <c r="Q11" s="56">
        <v>1</v>
      </c>
      <c r="R11" s="56">
        <v>1</v>
      </c>
      <c r="S11" s="56">
        <v>1</v>
      </c>
      <c r="T11" s="56">
        <v>1</v>
      </c>
      <c r="U11" s="56">
        <v>1</v>
      </c>
      <c r="W11" s="56">
        <v>1</v>
      </c>
      <c r="X11" s="56">
        <v>1</v>
      </c>
      <c r="Y11" s="56">
        <v>1</v>
      </c>
      <c r="Z11" s="56">
        <v>1</v>
      </c>
      <c r="AA11" s="56">
        <v>1</v>
      </c>
      <c r="AB11" s="56">
        <v>1</v>
      </c>
      <c r="AC11" s="56">
        <v>1</v>
      </c>
      <c r="AD11" s="56">
        <v>1</v>
      </c>
      <c r="AE11" s="56">
        <v>1</v>
      </c>
      <c r="AF11" s="56">
        <v>1</v>
      </c>
      <c r="AG11" s="56">
        <v>1</v>
      </c>
      <c r="AH11" s="56">
        <v>1</v>
      </c>
      <c r="AI11" s="56">
        <v>1</v>
      </c>
      <c r="AJ11" s="56">
        <v>1</v>
      </c>
      <c r="AK11" s="56">
        <v>1</v>
      </c>
      <c r="AL11" s="56">
        <v>1</v>
      </c>
      <c r="AM11" s="56">
        <v>1</v>
      </c>
      <c r="AN11" s="56">
        <v>1</v>
      </c>
      <c r="AO11" s="56">
        <v>1</v>
      </c>
      <c r="AP11" s="56">
        <v>1</v>
      </c>
      <c r="AQ11" s="56">
        <v>1</v>
      </c>
      <c r="AR11" s="56">
        <v>1</v>
      </c>
      <c r="AS11" s="56">
        <v>1</v>
      </c>
      <c r="AT11" s="56">
        <v>1</v>
      </c>
      <c r="AU11" s="56">
        <v>1</v>
      </c>
      <c r="AV11" s="56">
        <v>1</v>
      </c>
      <c r="AW11" s="56">
        <v>1</v>
      </c>
      <c r="AX11" s="56">
        <v>1</v>
      </c>
      <c r="AY11" s="56">
        <v>1</v>
      </c>
      <c r="BD11" s="56">
        <v>1</v>
      </c>
      <c r="BE11" s="56">
        <v>1</v>
      </c>
      <c r="BF11" s="56">
        <v>1</v>
      </c>
      <c r="BG11" s="56">
        <v>1</v>
      </c>
      <c r="BH11" s="56">
        <v>1</v>
      </c>
      <c r="BI11" s="56">
        <v>1</v>
      </c>
      <c r="BJ11" s="56">
        <v>1</v>
      </c>
      <c r="BK11" s="56">
        <v>1</v>
      </c>
      <c r="BL11" s="56">
        <v>1</v>
      </c>
      <c r="BM11" s="56">
        <v>1</v>
      </c>
      <c r="BN11" s="56">
        <v>1</v>
      </c>
      <c r="BO11" s="56">
        <v>1</v>
      </c>
      <c r="BP11" s="56">
        <v>1</v>
      </c>
      <c r="BQ11" s="56">
        <v>1</v>
      </c>
      <c r="BR11" s="56">
        <v>1</v>
      </c>
      <c r="BS11" s="56">
        <v>1</v>
      </c>
      <c r="BT11" s="56">
        <v>1</v>
      </c>
      <c r="BU11" s="56">
        <v>1</v>
      </c>
      <c r="BV11" s="56">
        <v>1</v>
      </c>
      <c r="BW11" s="56">
        <v>1</v>
      </c>
      <c r="BX11" s="56">
        <v>1</v>
      </c>
      <c r="BY11" s="56">
        <v>1</v>
      </c>
      <c r="BZ11" s="56">
        <v>1</v>
      </c>
      <c r="CA11" s="56">
        <v>1</v>
      </c>
      <c r="CC11" s="56">
        <v>1</v>
      </c>
      <c r="CD11" s="56">
        <v>1</v>
      </c>
      <c r="CE11" s="56">
        <v>1</v>
      </c>
      <c r="CF11" s="56">
        <v>1</v>
      </c>
      <c r="CG11" s="56">
        <v>1</v>
      </c>
      <c r="CI11" s="56">
        <v>1</v>
      </c>
      <c r="CJ11" s="56">
        <v>1</v>
      </c>
      <c r="CK11" s="56">
        <v>1</v>
      </c>
      <c r="CL11" s="56">
        <v>1</v>
      </c>
      <c r="CM11" s="56">
        <v>1</v>
      </c>
      <c r="CN11" s="56">
        <v>1</v>
      </c>
      <c r="CO11" s="56">
        <v>1</v>
      </c>
      <c r="CP11" s="56">
        <v>1</v>
      </c>
      <c r="CQ11" s="56">
        <v>1</v>
      </c>
      <c r="CR11" s="56">
        <v>1</v>
      </c>
      <c r="CS11" s="56">
        <v>1</v>
      </c>
      <c r="CT11" s="56">
        <v>1</v>
      </c>
      <c r="CU11" s="56">
        <v>1</v>
      </c>
      <c r="CV11" s="56">
        <v>1</v>
      </c>
      <c r="CW11" s="56">
        <v>1</v>
      </c>
      <c r="CX11" s="56">
        <v>1</v>
      </c>
      <c r="CY11" s="56">
        <v>1</v>
      </c>
      <c r="CZ11" s="56">
        <v>1</v>
      </c>
      <c r="DA11" s="56">
        <v>0</v>
      </c>
      <c r="DB11" s="56">
        <v>0</v>
      </c>
      <c r="DC11" s="56">
        <v>0</v>
      </c>
      <c r="DD11" s="56">
        <v>0</v>
      </c>
      <c r="DE11" s="56">
        <v>1</v>
      </c>
      <c r="DF11" s="56">
        <v>1</v>
      </c>
      <c r="DG11" s="56">
        <v>1</v>
      </c>
      <c r="DH11" s="57"/>
      <c r="DJ11" s="57"/>
      <c r="DK11" s="57"/>
      <c r="DL11" s="57"/>
      <c r="DM11" s="57"/>
    </row>
    <row r="12" spans="1:117" s="56" customFormat="1">
      <c r="A12" s="56" t="s">
        <v>396</v>
      </c>
      <c r="B12" s="56" t="s">
        <v>388</v>
      </c>
      <c r="C12" s="56" t="s">
        <v>405</v>
      </c>
      <c r="D12" s="56">
        <v>102</v>
      </c>
      <c r="E12" s="56">
        <v>124</v>
      </c>
      <c r="F12" s="56">
        <v>36</v>
      </c>
      <c r="G12" s="56">
        <v>21</v>
      </c>
      <c r="H12" s="56">
        <v>1</v>
      </c>
      <c r="I12" s="56">
        <v>2</v>
      </c>
      <c r="K12" s="56">
        <v>1</v>
      </c>
      <c r="L12" s="56">
        <v>1</v>
      </c>
      <c r="M12" s="56">
        <v>1</v>
      </c>
      <c r="N12" s="56">
        <v>1</v>
      </c>
      <c r="O12" s="56">
        <v>1</v>
      </c>
      <c r="P12" s="56">
        <v>1</v>
      </c>
      <c r="Q12" s="56">
        <v>1</v>
      </c>
      <c r="R12" s="56">
        <v>1</v>
      </c>
      <c r="S12" s="56">
        <v>1</v>
      </c>
      <c r="T12" s="56">
        <v>1</v>
      </c>
      <c r="U12" s="56">
        <v>1</v>
      </c>
      <c r="W12" s="56">
        <v>1</v>
      </c>
      <c r="X12" s="56">
        <v>1</v>
      </c>
      <c r="Y12" s="56">
        <v>1</v>
      </c>
      <c r="Z12" s="56">
        <v>1</v>
      </c>
      <c r="AA12" s="56">
        <v>1</v>
      </c>
      <c r="AB12" s="56">
        <v>1</v>
      </c>
      <c r="AC12" s="56">
        <v>1</v>
      </c>
      <c r="AD12" s="56">
        <v>1</v>
      </c>
      <c r="AE12" s="56">
        <v>1</v>
      </c>
      <c r="AF12" s="56">
        <v>1</v>
      </c>
      <c r="AG12" s="56">
        <v>1</v>
      </c>
      <c r="AH12" s="56">
        <v>1</v>
      </c>
      <c r="AI12" s="56">
        <v>1</v>
      </c>
      <c r="AJ12" s="56">
        <v>1</v>
      </c>
      <c r="AK12" s="56">
        <v>1</v>
      </c>
      <c r="AL12" s="56">
        <v>1</v>
      </c>
      <c r="AM12" s="56">
        <v>1</v>
      </c>
      <c r="AN12" s="56">
        <v>1</v>
      </c>
      <c r="AO12" s="56">
        <v>1</v>
      </c>
      <c r="AP12" s="56">
        <v>1</v>
      </c>
      <c r="AQ12" s="56">
        <v>1</v>
      </c>
      <c r="AR12" s="56">
        <v>1</v>
      </c>
      <c r="AS12" s="56">
        <v>1</v>
      </c>
      <c r="AT12" s="56">
        <v>1</v>
      </c>
      <c r="AU12" s="56">
        <v>1</v>
      </c>
      <c r="AV12" s="56">
        <v>1</v>
      </c>
      <c r="AW12" s="56">
        <v>1</v>
      </c>
      <c r="AX12" s="56">
        <v>1</v>
      </c>
      <c r="AY12" s="56">
        <v>1</v>
      </c>
      <c r="BD12" s="56">
        <v>1</v>
      </c>
      <c r="BE12" s="56">
        <v>1</v>
      </c>
      <c r="BF12" s="56">
        <v>1</v>
      </c>
      <c r="BG12" s="56">
        <v>1</v>
      </c>
      <c r="BH12" s="56">
        <v>1</v>
      </c>
      <c r="BI12" s="56">
        <v>1</v>
      </c>
      <c r="BJ12" s="56">
        <v>1</v>
      </c>
      <c r="BK12" s="56">
        <v>1</v>
      </c>
      <c r="BL12" s="56">
        <v>1</v>
      </c>
      <c r="BM12" s="56">
        <v>1</v>
      </c>
      <c r="BN12" s="56">
        <v>1</v>
      </c>
      <c r="BO12" s="56">
        <v>1</v>
      </c>
      <c r="BP12" s="56">
        <v>1</v>
      </c>
      <c r="BQ12" s="56">
        <v>1</v>
      </c>
      <c r="BR12" s="56">
        <v>1</v>
      </c>
      <c r="BS12" s="56">
        <v>1</v>
      </c>
      <c r="BT12" s="56">
        <v>1</v>
      </c>
      <c r="BU12" s="56">
        <v>1</v>
      </c>
      <c r="BV12" s="56">
        <v>1</v>
      </c>
      <c r="BW12" s="56">
        <v>1</v>
      </c>
      <c r="BX12" s="56">
        <v>1</v>
      </c>
      <c r="BY12" s="56">
        <v>1</v>
      </c>
      <c r="BZ12" s="56">
        <v>1</v>
      </c>
      <c r="CA12" s="56">
        <v>1</v>
      </c>
      <c r="CC12" s="56">
        <v>1</v>
      </c>
      <c r="CD12" s="56">
        <v>1</v>
      </c>
      <c r="CE12" s="56">
        <v>1</v>
      </c>
      <c r="CF12" s="56">
        <v>1</v>
      </c>
      <c r="CG12" s="56">
        <v>1</v>
      </c>
      <c r="CI12" s="56">
        <v>1</v>
      </c>
      <c r="CJ12" s="56">
        <v>1</v>
      </c>
      <c r="CK12" s="56">
        <v>1</v>
      </c>
      <c r="CL12" s="56">
        <v>1</v>
      </c>
      <c r="CM12" s="56">
        <v>1</v>
      </c>
      <c r="CN12" s="56">
        <v>1</v>
      </c>
      <c r="CO12" s="56">
        <v>1</v>
      </c>
      <c r="CP12" s="56">
        <v>1</v>
      </c>
      <c r="CQ12" s="56">
        <v>1</v>
      </c>
      <c r="CR12" s="56">
        <v>1</v>
      </c>
      <c r="CS12" s="56">
        <v>1</v>
      </c>
      <c r="CT12" s="56">
        <v>1</v>
      </c>
      <c r="CU12" s="56">
        <v>1</v>
      </c>
      <c r="CV12" s="56">
        <v>1</v>
      </c>
      <c r="CW12" s="56">
        <v>1</v>
      </c>
      <c r="CX12" s="56">
        <v>1</v>
      </c>
      <c r="CY12" s="56">
        <v>0</v>
      </c>
      <c r="CZ12" s="56">
        <v>0</v>
      </c>
      <c r="DA12" s="56">
        <v>0</v>
      </c>
      <c r="DB12" s="56">
        <v>0</v>
      </c>
      <c r="DC12" s="56">
        <v>0</v>
      </c>
      <c r="DD12" s="56">
        <v>0</v>
      </c>
      <c r="DE12" s="56">
        <v>1</v>
      </c>
      <c r="DF12" s="56">
        <v>1</v>
      </c>
      <c r="DG12" s="56">
        <v>1</v>
      </c>
      <c r="DH12" s="57"/>
      <c r="DJ12" s="57"/>
      <c r="DK12" s="57"/>
      <c r="DL12" s="57"/>
      <c r="DM12" s="57"/>
    </row>
    <row r="13" spans="1:117" s="56" customFormat="1">
      <c r="A13" s="56" t="s">
        <v>396</v>
      </c>
      <c r="B13" s="56" t="s">
        <v>388</v>
      </c>
      <c r="C13" s="56" t="s">
        <v>406</v>
      </c>
      <c r="D13" s="56">
        <v>103</v>
      </c>
      <c r="E13" s="56">
        <v>410</v>
      </c>
      <c r="F13" s="56">
        <v>108</v>
      </c>
      <c r="G13" s="56">
        <v>64</v>
      </c>
      <c r="H13" s="56">
        <v>1</v>
      </c>
      <c r="I13" s="56">
        <v>2</v>
      </c>
      <c r="K13" s="56">
        <v>1</v>
      </c>
      <c r="L13" s="56">
        <v>1</v>
      </c>
      <c r="M13" s="56">
        <v>1</v>
      </c>
      <c r="N13" s="56">
        <v>1</v>
      </c>
      <c r="O13" s="56">
        <v>1</v>
      </c>
      <c r="P13" s="56">
        <v>1</v>
      </c>
      <c r="Q13" s="56">
        <v>1</v>
      </c>
      <c r="R13" s="56">
        <v>1</v>
      </c>
      <c r="S13" s="56">
        <v>1</v>
      </c>
      <c r="T13" s="56">
        <v>1</v>
      </c>
      <c r="U13" s="56">
        <v>1</v>
      </c>
      <c r="W13" s="56">
        <v>1</v>
      </c>
      <c r="X13" s="56">
        <v>1</v>
      </c>
      <c r="Y13" s="56">
        <v>1</v>
      </c>
      <c r="Z13" s="56">
        <v>1</v>
      </c>
      <c r="AA13" s="56">
        <v>1</v>
      </c>
      <c r="AB13" s="56">
        <v>1</v>
      </c>
      <c r="AC13" s="56">
        <v>1</v>
      </c>
      <c r="AD13" s="56">
        <v>1</v>
      </c>
      <c r="AE13" s="56">
        <v>1</v>
      </c>
      <c r="AF13" s="56">
        <v>1</v>
      </c>
      <c r="AG13" s="56">
        <v>1</v>
      </c>
      <c r="AH13" s="56">
        <v>1</v>
      </c>
      <c r="AI13" s="56">
        <v>1</v>
      </c>
      <c r="AJ13" s="56">
        <v>1</v>
      </c>
      <c r="AK13" s="56">
        <v>1</v>
      </c>
      <c r="AL13" s="56">
        <v>1</v>
      </c>
      <c r="AM13" s="56">
        <v>1</v>
      </c>
      <c r="AN13" s="56">
        <v>1</v>
      </c>
      <c r="AO13" s="56">
        <v>1</v>
      </c>
      <c r="AP13" s="56">
        <v>1</v>
      </c>
      <c r="AQ13" s="56">
        <v>1</v>
      </c>
      <c r="AR13" s="56">
        <v>1</v>
      </c>
      <c r="AS13" s="56">
        <v>1</v>
      </c>
      <c r="AT13" s="56">
        <v>1</v>
      </c>
      <c r="AU13" s="56">
        <v>1</v>
      </c>
      <c r="AV13" s="56">
        <v>1</v>
      </c>
      <c r="AW13" s="56">
        <v>1</v>
      </c>
      <c r="AX13" s="56">
        <v>1</v>
      </c>
      <c r="AY13" s="56">
        <v>1</v>
      </c>
      <c r="BD13" s="56">
        <v>1</v>
      </c>
      <c r="BE13" s="56">
        <v>1</v>
      </c>
      <c r="BF13" s="56">
        <v>1</v>
      </c>
      <c r="BG13" s="56">
        <v>1</v>
      </c>
      <c r="BH13" s="56">
        <v>1</v>
      </c>
      <c r="BI13" s="56">
        <v>1</v>
      </c>
      <c r="BJ13" s="56">
        <v>1</v>
      </c>
      <c r="BK13" s="56">
        <v>1</v>
      </c>
      <c r="BL13" s="56">
        <v>1</v>
      </c>
      <c r="BM13" s="56">
        <v>1</v>
      </c>
      <c r="BN13" s="56">
        <v>1</v>
      </c>
      <c r="BO13" s="56">
        <v>1</v>
      </c>
      <c r="BP13" s="56">
        <v>1</v>
      </c>
      <c r="BQ13" s="56">
        <v>1</v>
      </c>
      <c r="BR13" s="56">
        <v>1</v>
      </c>
      <c r="BS13" s="56">
        <v>1</v>
      </c>
      <c r="BT13" s="56">
        <v>1</v>
      </c>
      <c r="BU13" s="56">
        <v>1</v>
      </c>
      <c r="BV13" s="56">
        <v>1</v>
      </c>
      <c r="BW13" s="56">
        <v>1</v>
      </c>
      <c r="BX13" s="56">
        <v>1</v>
      </c>
      <c r="BY13" s="56">
        <v>1</v>
      </c>
      <c r="BZ13" s="56">
        <v>1</v>
      </c>
      <c r="CA13" s="56">
        <v>1</v>
      </c>
      <c r="CC13" s="56">
        <v>1</v>
      </c>
      <c r="CD13" s="56">
        <v>1</v>
      </c>
      <c r="CE13" s="56">
        <v>1</v>
      </c>
      <c r="CF13" s="56">
        <v>1</v>
      </c>
      <c r="CG13" s="56">
        <v>1</v>
      </c>
      <c r="CI13" s="56">
        <v>1</v>
      </c>
      <c r="CJ13" s="56">
        <v>1</v>
      </c>
      <c r="CK13" s="56">
        <v>1</v>
      </c>
      <c r="CL13" s="56">
        <v>1</v>
      </c>
      <c r="CM13" s="56">
        <v>1</v>
      </c>
      <c r="CN13" s="56">
        <v>1</v>
      </c>
      <c r="CO13" s="56">
        <v>1</v>
      </c>
      <c r="CP13" s="56">
        <v>1</v>
      </c>
      <c r="CQ13" s="56">
        <v>1</v>
      </c>
      <c r="CR13" s="56">
        <v>1</v>
      </c>
      <c r="CS13" s="56">
        <v>1</v>
      </c>
      <c r="CT13" s="56">
        <v>1</v>
      </c>
      <c r="CU13" s="56">
        <v>1</v>
      </c>
      <c r="CV13" s="56">
        <v>1</v>
      </c>
      <c r="CW13" s="56">
        <v>1</v>
      </c>
      <c r="CX13" s="56">
        <v>0</v>
      </c>
      <c r="CY13" s="56">
        <v>0</v>
      </c>
      <c r="CZ13" s="56">
        <v>0</v>
      </c>
      <c r="DA13" s="56">
        <v>0</v>
      </c>
      <c r="DB13" s="56">
        <v>0</v>
      </c>
      <c r="DC13" s="56">
        <v>1</v>
      </c>
      <c r="DD13" s="56">
        <v>0</v>
      </c>
      <c r="DE13" s="56">
        <v>1</v>
      </c>
      <c r="DF13" s="56">
        <v>1</v>
      </c>
      <c r="DG13" s="56">
        <v>1</v>
      </c>
      <c r="DH13" s="57"/>
      <c r="DJ13" s="57"/>
      <c r="DK13" s="57"/>
      <c r="DL13" s="57"/>
      <c r="DM13" s="57"/>
    </row>
    <row r="14" spans="1:117" s="56" customFormat="1">
      <c r="A14" s="56" t="s">
        <v>396</v>
      </c>
      <c r="B14" s="56" t="s">
        <v>388</v>
      </c>
      <c r="C14" s="56" t="s">
        <v>407</v>
      </c>
      <c r="D14" s="56">
        <v>104</v>
      </c>
      <c r="E14" s="56">
        <v>118</v>
      </c>
      <c r="F14" s="56">
        <v>42</v>
      </c>
      <c r="G14" s="56">
        <v>13</v>
      </c>
      <c r="H14" s="56">
        <v>1</v>
      </c>
      <c r="I14" s="56">
        <v>2</v>
      </c>
      <c r="K14" s="56">
        <v>1</v>
      </c>
      <c r="L14" s="56">
        <v>1</v>
      </c>
      <c r="M14" s="56">
        <v>1</v>
      </c>
      <c r="N14" s="56">
        <v>1</v>
      </c>
      <c r="O14" s="56">
        <v>1</v>
      </c>
      <c r="P14" s="56">
        <v>1</v>
      </c>
      <c r="Q14" s="56">
        <v>1</v>
      </c>
      <c r="R14" s="56">
        <v>1</v>
      </c>
      <c r="S14" s="56">
        <v>1</v>
      </c>
      <c r="T14" s="56">
        <v>1</v>
      </c>
      <c r="U14" s="56">
        <v>1</v>
      </c>
      <c r="W14" s="56">
        <v>1</v>
      </c>
      <c r="X14" s="56">
        <v>1</v>
      </c>
      <c r="Y14" s="56">
        <v>1</v>
      </c>
      <c r="Z14" s="56">
        <v>1</v>
      </c>
      <c r="AA14" s="56">
        <v>1</v>
      </c>
      <c r="AB14" s="56">
        <v>1</v>
      </c>
      <c r="AC14" s="56">
        <v>1</v>
      </c>
      <c r="AD14" s="56">
        <v>1</v>
      </c>
      <c r="AE14" s="56">
        <v>1</v>
      </c>
      <c r="AF14" s="56">
        <v>1</v>
      </c>
      <c r="AG14" s="56">
        <v>1</v>
      </c>
      <c r="AH14" s="56">
        <v>1</v>
      </c>
      <c r="AI14" s="56">
        <v>1</v>
      </c>
      <c r="AJ14" s="56">
        <v>1</v>
      </c>
      <c r="AK14" s="56">
        <v>1</v>
      </c>
      <c r="AL14" s="56">
        <v>1</v>
      </c>
      <c r="AM14" s="56">
        <v>1</v>
      </c>
      <c r="AN14" s="56">
        <v>1</v>
      </c>
      <c r="AO14" s="56">
        <v>1</v>
      </c>
      <c r="AP14" s="56">
        <v>1</v>
      </c>
      <c r="AQ14" s="56">
        <v>1</v>
      </c>
      <c r="AR14" s="56">
        <v>1</v>
      </c>
      <c r="AS14" s="56">
        <v>1</v>
      </c>
      <c r="AT14" s="56">
        <v>1</v>
      </c>
      <c r="AU14" s="56">
        <v>1</v>
      </c>
      <c r="AV14" s="56">
        <v>1</v>
      </c>
      <c r="AW14" s="56">
        <v>1</v>
      </c>
      <c r="AX14" s="56">
        <v>1</v>
      </c>
      <c r="AY14" s="56">
        <v>1</v>
      </c>
      <c r="BD14" s="56">
        <v>1</v>
      </c>
      <c r="BE14" s="56">
        <v>1</v>
      </c>
      <c r="BF14" s="56">
        <v>1</v>
      </c>
      <c r="BG14" s="56">
        <v>1</v>
      </c>
      <c r="BH14" s="56">
        <v>1</v>
      </c>
      <c r="BI14" s="56">
        <v>1</v>
      </c>
      <c r="BJ14" s="56">
        <v>1</v>
      </c>
      <c r="BK14" s="56">
        <v>1</v>
      </c>
      <c r="BL14" s="56">
        <v>1</v>
      </c>
      <c r="BM14" s="56">
        <v>1</v>
      </c>
      <c r="BN14" s="56">
        <v>1</v>
      </c>
      <c r="BO14" s="56">
        <v>1</v>
      </c>
      <c r="BP14" s="56">
        <v>1</v>
      </c>
      <c r="BQ14" s="56">
        <v>1</v>
      </c>
      <c r="BR14" s="56">
        <v>1</v>
      </c>
      <c r="BS14" s="56">
        <v>1</v>
      </c>
      <c r="BT14" s="56">
        <v>1</v>
      </c>
      <c r="BU14" s="56">
        <v>1</v>
      </c>
      <c r="BV14" s="56">
        <v>1</v>
      </c>
      <c r="BW14" s="56">
        <v>1</v>
      </c>
      <c r="BX14" s="56">
        <v>1</v>
      </c>
      <c r="BY14" s="56">
        <v>1</v>
      </c>
      <c r="BZ14" s="56">
        <v>1</v>
      </c>
      <c r="CA14" s="56">
        <v>1</v>
      </c>
      <c r="CC14" s="56">
        <v>1</v>
      </c>
      <c r="CD14" s="56">
        <v>1</v>
      </c>
      <c r="CE14" s="56">
        <v>1</v>
      </c>
      <c r="CF14" s="56">
        <v>1</v>
      </c>
      <c r="CG14" s="56">
        <v>1</v>
      </c>
      <c r="CI14" s="56">
        <v>1</v>
      </c>
      <c r="CJ14" s="56">
        <v>1</v>
      </c>
      <c r="CK14" s="56">
        <v>1</v>
      </c>
      <c r="CL14" s="56">
        <v>1</v>
      </c>
      <c r="CM14" s="56">
        <v>1</v>
      </c>
      <c r="CN14" s="56">
        <v>1</v>
      </c>
      <c r="CO14" s="56">
        <v>1</v>
      </c>
      <c r="CP14" s="56">
        <v>1</v>
      </c>
      <c r="CQ14" s="56">
        <v>1</v>
      </c>
      <c r="CR14" s="56">
        <v>1</v>
      </c>
      <c r="CS14" s="56">
        <v>1</v>
      </c>
      <c r="CT14" s="56">
        <v>1</v>
      </c>
      <c r="CU14" s="56">
        <v>1</v>
      </c>
      <c r="CV14" s="56">
        <v>1</v>
      </c>
      <c r="CW14" s="56">
        <v>1</v>
      </c>
      <c r="CX14" s="56">
        <v>1</v>
      </c>
      <c r="CY14" s="56">
        <v>1</v>
      </c>
      <c r="CZ14" s="56">
        <v>0</v>
      </c>
      <c r="DA14" s="56">
        <v>1</v>
      </c>
      <c r="DB14" s="56">
        <v>0</v>
      </c>
      <c r="DC14" s="56">
        <v>1</v>
      </c>
      <c r="DD14" s="56">
        <v>0</v>
      </c>
      <c r="DE14" s="56">
        <v>1</v>
      </c>
      <c r="DF14" s="56">
        <v>1</v>
      </c>
      <c r="DG14" s="56">
        <v>1</v>
      </c>
      <c r="DH14" s="57"/>
      <c r="DJ14" s="57"/>
      <c r="DK14" s="57"/>
      <c r="DL14" s="57"/>
      <c r="DM14" s="57"/>
    </row>
    <row r="15" spans="1:117" s="56" customFormat="1">
      <c r="A15" s="56" t="s">
        <v>396</v>
      </c>
      <c r="B15" s="56" t="s">
        <v>388</v>
      </c>
      <c r="C15" s="56" t="s">
        <v>408</v>
      </c>
      <c r="D15" s="56">
        <v>105</v>
      </c>
      <c r="E15" s="56">
        <v>888</v>
      </c>
      <c r="F15" s="56">
        <v>349</v>
      </c>
      <c r="G15" s="56">
        <v>71</v>
      </c>
      <c r="H15" s="56">
        <v>1</v>
      </c>
      <c r="I15" s="56">
        <v>2</v>
      </c>
      <c r="K15" s="56">
        <v>1</v>
      </c>
      <c r="L15" s="56">
        <v>1</v>
      </c>
      <c r="M15" s="56">
        <v>1</v>
      </c>
      <c r="N15" s="56">
        <v>1</v>
      </c>
      <c r="O15" s="56">
        <v>1</v>
      </c>
      <c r="P15" s="56">
        <v>1</v>
      </c>
      <c r="Q15" s="56">
        <v>1</v>
      </c>
      <c r="R15" s="56">
        <v>1</v>
      </c>
      <c r="S15" s="56">
        <v>1</v>
      </c>
      <c r="T15" s="56">
        <v>1</v>
      </c>
      <c r="U15" s="56">
        <v>1</v>
      </c>
      <c r="W15" s="56">
        <v>1</v>
      </c>
      <c r="X15" s="56">
        <v>1</v>
      </c>
      <c r="Y15" s="56">
        <v>1</v>
      </c>
      <c r="Z15" s="56">
        <v>1</v>
      </c>
      <c r="AA15" s="56">
        <v>1</v>
      </c>
      <c r="AB15" s="56">
        <v>1</v>
      </c>
      <c r="AC15" s="56">
        <v>1</v>
      </c>
      <c r="AD15" s="56">
        <v>1</v>
      </c>
      <c r="AE15" s="56">
        <v>1</v>
      </c>
      <c r="AF15" s="56">
        <v>1</v>
      </c>
      <c r="AG15" s="56">
        <v>1</v>
      </c>
      <c r="AH15" s="56">
        <v>1</v>
      </c>
      <c r="AI15" s="56">
        <v>1</v>
      </c>
      <c r="AJ15" s="56">
        <v>1</v>
      </c>
      <c r="AK15" s="56">
        <v>1</v>
      </c>
      <c r="AL15" s="56">
        <v>1</v>
      </c>
      <c r="AM15" s="56">
        <v>1</v>
      </c>
      <c r="AN15" s="56">
        <v>1</v>
      </c>
      <c r="AO15" s="56">
        <v>1</v>
      </c>
      <c r="AP15" s="56">
        <v>1</v>
      </c>
      <c r="AQ15" s="56">
        <v>1</v>
      </c>
      <c r="AR15" s="56">
        <v>1</v>
      </c>
      <c r="AS15" s="56">
        <v>1</v>
      </c>
      <c r="AT15" s="56">
        <v>1</v>
      </c>
      <c r="AU15" s="56">
        <v>1</v>
      </c>
      <c r="AV15" s="56">
        <v>1</v>
      </c>
      <c r="AW15" s="56">
        <v>1</v>
      </c>
      <c r="AX15" s="56">
        <v>1</v>
      </c>
      <c r="AY15" s="56">
        <v>1</v>
      </c>
      <c r="BD15" s="56">
        <v>1</v>
      </c>
      <c r="BE15" s="56">
        <v>1</v>
      </c>
      <c r="BF15" s="56">
        <v>1</v>
      </c>
      <c r="BG15" s="56">
        <v>1</v>
      </c>
      <c r="BH15" s="56">
        <v>1</v>
      </c>
      <c r="BI15" s="56">
        <v>1</v>
      </c>
      <c r="BJ15" s="56">
        <v>1</v>
      </c>
      <c r="BK15" s="56">
        <v>1</v>
      </c>
      <c r="BL15" s="56">
        <v>1</v>
      </c>
      <c r="BM15" s="56">
        <v>1</v>
      </c>
      <c r="BN15" s="56">
        <v>1</v>
      </c>
      <c r="BO15" s="56">
        <v>1</v>
      </c>
      <c r="BP15" s="56">
        <v>1</v>
      </c>
      <c r="BQ15" s="56">
        <v>1</v>
      </c>
      <c r="BR15" s="56">
        <v>1</v>
      </c>
      <c r="BS15" s="56">
        <v>1</v>
      </c>
      <c r="BT15" s="56">
        <v>1</v>
      </c>
      <c r="BU15" s="56">
        <v>1</v>
      </c>
      <c r="BV15" s="56">
        <v>1</v>
      </c>
      <c r="BW15" s="56">
        <v>1</v>
      </c>
      <c r="BX15" s="56">
        <v>1</v>
      </c>
      <c r="BY15" s="56">
        <v>1</v>
      </c>
      <c r="BZ15" s="56">
        <v>1</v>
      </c>
      <c r="CA15" s="56">
        <v>1</v>
      </c>
      <c r="CC15" s="56">
        <v>1</v>
      </c>
      <c r="CD15" s="56">
        <v>1</v>
      </c>
      <c r="CE15" s="56">
        <v>1</v>
      </c>
      <c r="CF15" s="56">
        <v>1</v>
      </c>
      <c r="CG15" s="56">
        <v>1</v>
      </c>
      <c r="CI15" s="56">
        <v>1</v>
      </c>
      <c r="CJ15" s="56">
        <v>1</v>
      </c>
      <c r="CK15" s="56">
        <v>1</v>
      </c>
      <c r="CL15" s="56">
        <v>1</v>
      </c>
      <c r="CM15" s="56">
        <v>1</v>
      </c>
      <c r="CN15" s="56">
        <v>1</v>
      </c>
      <c r="CO15" s="56">
        <v>1</v>
      </c>
      <c r="CP15" s="56">
        <v>1</v>
      </c>
      <c r="CQ15" s="56">
        <v>1</v>
      </c>
      <c r="CR15" s="56">
        <v>1</v>
      </c>
      <c r="CS15" s="56">
        <v>1</v>
      </c>
      <c r="CT15" s="56">
        <v>1</v>
      </c>
      <c r="CU15" s="56">
        <v>1</v>
      </c>
      <c r="CV15" s="56">
        <v>1</v>
      </c>
      <c r="CW15" s="56">
        <v>1</v>
      </c>
      <c r="CX15" s="56">
        <v>0</v>
      </c>
      <c r="CY15" s="56">
        <v>0</v>
      </c>
      <c r="CZ15" s="56">
        <v>0</v>
      </c>
      <c r="DA15" s="56">
        <v>0</v>
      </c>
      <c r="DB15" s="56">
        <v>0</v>
      </c>
      <c r="DC15" s="56">
        <v>0</v>
      </c>
      <c r="DD15" s="56">
        <v>0</v>
      </c>
      <c r="DE15" s="56">
        <v>1</v>
      </c>
      <c r="DF15" s="56">
        <v>1</v>
      </c>
      <c r="DG15" s="56">
        <v>1</v>
      </c>
      <c r="DH15" s="57"/>
      <c r="DJ15" s="57"/>
      <c r="DK15" s="57"/>
      <c r="DL15" s="57"/>
      <c r="DM15" s="57"/>
    </row>
    <row r="16" spans="1:117" s="56" customFormat="1">
      <c r="A16" s="56" t="s">
        <v>396</v>
      </c>
      <c r="B16" s="56" t="s">
        <v>388</v>
      </c>
      <c r="C16" s="56" t="s">
        <v>409</v>
      </c>
      <c r="D16" s="56">
        <v>106</v>
      </c>
      <c r="E16" s="56">
        <v>987</v>
      </c>
      <c r="F16" s="56">
        <v>252</v>
      </c>
      <c r="G16" s="56">
        <v>73</v>
      </c>
      <c r="H16" s="56">
        <v>1</v>
      </c>
      <c r="I16" s="56">
        <v>2</v>
      </c>
      <c r="K16" s="56">
        <v>1</v>
      </c>
      <c r="L16" s="56">
        <v>1</v>
      </c>
      <c r="M16" s="56">
        <v>1</v>
      </c>
      <c r="N16" s="56">
        <v>1</v>
      </c>
      <c r="O16" s="56">
        <v>1</v>
      </c>
      <c r="P16" s="56">
        <v>1</v>
      </c>
      <c r="Q16" s="56">
        <v>1</v>
      </c>
      <c r="R16" s="56">
        <v>1</v>
      </c>
      <c r="S16" s="56">
        <v>1</v>
      </c>
      <c r="T16" s="56">
        <v>1</v>
      </c>
      <c r="U16" s="56">
        <v>1</v>
      </c>
      <c r="W16" s="56">
        <v>1</v>
      </c>
      <c r="X16" s="56">
        <v>1</v>
      </c>
      <c r="Y16" s="56">
        <v>1</v>
      </c>
      <c r="Z16" s="56">
        <v>1</v>
      </c>
      <c r="AA16" s="56">
        <v>1</v>
      </c>
      <c r="AB16" s="56">
        <v>1</v>
      </c>
      <c r="AC16" s="56">
        <v>1</v>
      </c>
      <c r="AD16" s="56">
        <v>1</v>
      </c>
      <c r="AE16" s="56">
        <v>1</v>
      </c>
      <c r="AF16" s="56">
        <v>1</v>
      </c>
      <c r="AG16" s="56">
        <v>1</v>
      </c>
      <c r="AH16" s="56">
        <v>1</v>
      </c>
      <c r="AI16" s="56">
        <v>1</v>
      </c>
      <c r="AJ16" s="56">
        <v>1</v>
      </c>
      <c r="AK16" s="56">
        <v>1</v>
      </c>
      <c r="AL16" s="56">
        <v>1</v>
      </c>
      <c r="AM16" s="56">
        <v>1</v>
      </c>
      <c r="AN16" s="56">
        <v>1</v>
      </c>
      <c r="AO16" s="56">
        <v>1</v>
      </c>
      <c r="AP16" s="56">
        <v>1</v>
      </c>
      <c r="AQ16" s="56">
        <v>1</v>
      </c>
      <c r="AR16" s="56">
        <v>1</v>
      </c>
      <c r="AS16" s="56">
        <v>1</v>
      </c>
      <c r="AT16" s="56">
        <v>1</v>
      </c>
      <c r="AU16" s="56">
        <v>1</v>
      </c>
      <c r="AV16" s="56">
        <v>1</v>
      </c>
      <c r="AW16" s="56">
        <v>1</v>
      </c>
      <c r="AX16" s="56">
        <v>1</v>
      </c>
      <c r="AY16" s="56">
        <v>1</v>
      </c>
      <c r="BD16" s="56">
        <v>1</v>
      </c>
      <c r="BE16" s="56">
        <v>1</v>
      </c>
      <c r="BF16" s="56">
        <v>1</v>
      </c>
      <c r="BG16" s="56">
        <v>1</v>
      </c>
      <c r="BH16" s="56">
        <v>1</v>
      </c>
      <c r="BI16" s="56">
        <v>1</v>
      </c>
      <c r="BJ16" s="56">
        <v>1</v>
      </c>
      <c r="BK16" s="56">
        <v>1</v>
      </c>
      <c r="BL16" s="56">
        <v>1</v>
      </c>
      <c r="BM16" s="56">
        <v>1</v>
      </c>
      <c r="BN16" s="56">
        <v>1</v>
      </c>
      <c r="BO16" s="56">
        <v>1</v>
      </c>
      <c r="BP16" s="56">
        <v>1</v>
      </c>
      <c r="BQ16" s="56">
        <v>1</v>
      </c>
      <c r="BR16" s="56">
        <v>1</v>
      </c>
      <c r="BS16" s="56">
        <v>1</v>
      </c>
      <c r="BT16" s="56">
        <v>1</v>
      </c>
      <c r="BU16" s="56">
        <v>1</v>
      </c>
      <c r="BV16" s="56">
        <v>1</v>
      </c>
      <c r="BW16" s="56">
        <v>1</v>
      </c>
      <c r="BX16" s="56">
        <v>1</v>
      </c>
      <c r="BY16" s="56">
        <v>1</v>
      </c>
      <c r="BZ16" s="56">
        <v>1</v>
      </c>
      <c r="CA16" s="56">
        <v>1</v>
      </c>
      <c r="CC16" s="56">
        <v>1</v>
      </c>
      <c r="CD16" s="56">
        <v>1</v>
      </c>
      <c r="CE16" s="56">
        <v>1</v>
      </c>
      <c r="CF16" s="56">
        <v>1</v>
      </c>
      <c r="CG16" s="56">
        <v>1</v>
      </c>
      <c r="CI16" s="56">
        <v>1</v>
      </c>
      <c r="CJ16" s="56">
        <v>1</v>
      </c>
      <c r="CK16" s="56">
        <v>1</v>
      </c>
      <c r="CL16" s="56">
        <v>1</v>
      </c>
      <c r="CM16" s="56">
        <v>1</v>
      </c>
      <c r="CN16" s="56">
        <v>1</v>
      </c>
      <c r="CO16" s="56">
        <v>1</v>
      </c>
      <c r="CP16" s="56">
        <v>1</v>
      </c>
      <c r="CQ16" s="56">
        <v>1</v>
      </c>
      <c r="CR16" s="56">
        <v>1</v>
      </c>
      <c r="CS16" s="56">
        <v>1</v>
      </c>
      <c r="CT16" s="56">
        <v>1</v>
      </c>
      <c r="CU16" s="56">
        <v>1</v>
      </c>
      <c r="CV16" s="56">
        <v>1</v>
      </c>
      <c r="CW16" s="56">
        <v>1</v>
      </c>
      <c r="CX16" s="56">
        <v>0</v>
      </c>
      <c r="CY16" s="56">
        <v>0</v>
      </c>
      <c r="CZ16" s="56">
        <v>1</v>
      </c>
      <c r="DA16" s="56">
        <v>1</v>
      </c>
      <c r="DB16" s="56">
        <v>0</v>
      </c>
      <c r="DC16" s="56">
        <v>1</v>
      </c>
      <c r="DD16" s="56">
        <v>0</v>
      </c>
      <c r="DE16" s="56">
        <v>1</v>
      </c>
      <c r="DF16" s="56">
        <v>1</v>
      </c>
      <c r="DG16" s="56">
        <v>1</v>
      </c>
      <c r="DH16" s="57"/>
      <c r="DJ16" s="57"/>
      <c r="DK16" s="57"/>
      <c r="DL16" s="57"/>
      <c r="DM16" s="57"/>
    </row>
    <row r="17" spans="1:117" s="56" customFormat="1">
      <c r="A17" s="56" t="s">
        <v>396</v>
      </c>
      <c r="B17" s="56" t="s">
        <v>388</v>
      </c>
      <c r="C17" s="56" t="s">
        <v>410</v>
      </c>
      <c r="D17" s="56">
        <v>107</v>
      </c>
      <c r="E17" s="56">
        <v>153</v>
      </c>
      <c r="F17" s="56">
        <v>35</v>
      </c>
      <c r="G17" s="56">
        <v>5</v>
      </c>
      <c r="H17" s="56">
        <v>1</v>
      </c>
      <c r="I17" s="56">
        <v>2</v>
      </c>
      <c r="K17" s="56">
        <v>1</v>
      </c>
      <c r="L17" s="56">
        <v>1</v>
      </c>
      <c r="M17" s="56">
        <v>1</v>
      </c>
      <c r="N17" s="56">
        <v>1</v>
      </c>
      <c r="O17" s="56">
        <v>1</v>
      </c>
      <c r="P17" s="56">
        <v>1</v>
      </c>
      <c r="Q17" s="56">
        <v>1</v>
      </c>
      <c r="R17" s="56">
        <v>1</v>
      </c>
      <c r="S17" s="56">
        <v>1</v>
      </c>
      <c r="T17" s="56">
        <v>1</v>
      </c>
      <c r="U17" s="56">
        <v>1</v>
      </c>
      <c r="W17" s="56">
        <v>1</v>
      </c>
      <c r="X17" s="56">
        <v>1</v>
      </c>
      <c r="Y17" s="56">
        <v>1</v>
      </c>
      <c r="Z17" s="56">
        <v>1</v>
      </c>
      <c r="AA17" s="56">
        <v>1</v>
      </c>
      <c r="AB17" s="56">
        <v>1</v>
      </c>
      <c r="AC17" s="56">
        <v>1</v>
      </c>
      <c r="AD17" s="56">
        <v>1</v>
      </c>
      <c r="AE17" s="56">
        <v>1</v>
      </c>
      <c r="AF17" s="56">
        <v>1</v>
      </c>
      <c r="AG17" s="56">
        <v>1</v>
      </c>
      <c r="AH17" s="56">
        <v>1</v>
      </c>
      <c r="AI17" s="56">
        <v>1</v>
      </c>
      <c r="AJ17" s="56">
        <v>1</v>
      </c>
      <c r="AK17" s="56">
        <v>1</v>
      </c>
      <c r="AL17" s="56">
        <v>1</v>
      </c>
      <c r="AM17" s="56">
        <v>1</v>
      </c>
      <c r="AN17" s="56">
        <v>1</v>
      </c>
      <c r="AO17" s="56">
        <v>1</v>
      </c>
      <c r="AP17" s="56">
        <v>1</v>
      </c>
      <c r="AQ17" s="56">
        <v>1</v>
      </c>
      <c r="AR17" s="56">
        <v>1</v>
      </c>
      <c r="AS17" s="56">
        <v>1</v>
      </c>
      <c r="AT17" s="56">
        <v>1</v>
      </c>
      <c r="AU17" s="56">
        <v>1</v>
      </c>
      <c r="AV17" s="56">
        <v>1</v>
      </c>
      <c r="AW17" s="56">
        <v>1</v>
      </c>
      <c r="AX17" s="56">
        <v>1</v>
      </c>
      <c r="AY17" s="56">
        <v>1</v>
      </c>
      <c r="BD17" s="56">
        <v>1</v>
      </c>
      <c r="BE17" s="56">
        <v>1</v>
      </c>
      <c r="BF17" s="56">
        <v>1</v>
      </c>
      <c r="BG17" s="56">
        <v>1</v>
      </c>
      <c r="BH17" s="56">
        <v>1</v>
      </c>
      <c r="BI17" s="56">
        <v>1</v>
      </c>
      <c r="BJ17" s="56">
        <v>1</v>
      </c>
      <c r="BK17" s="56">
        <v>1</v>
      </c>
      <c r="BL17" s="56">
        <v>1</v>
      </c>
      <c r="BM17" s="56">
        <v>1</v>
      </c>
      <c r="BN17" s="56">
        <v>1</v>
      </c>
      <c r="BO17" s="56">
        <v>1</v>
      </c>
      <c r="BP17" s="56">
        <v>1</v>
      </c>
      <c r="BQ17" s="56">
        <v>1</v>
      </c>
      <c r="BR17" s="56">
        <v>1</v>
      </c>
      <c r="BS17" s="56">
        <v>1</v>
      </c>
      <c r="BT17" s="56">
        <v>1</v>
      </c>
      <c r="BU17" s="56">
        <v>1</v>
      </c>
      <c r="BV17" s="56">
        <v>1</v>
      </c>
      <c r="BW17" s="56">
        <v>1</v>
      </c>
      <c r="BX17" s="56">
        <v>1</v>
      </c>
      <c r="BY17" s="56">
        <v>1</v>
      </c>
      <c r="BZ17" s="56">
        <v>1</v>
      </c>
      <c r="CA17" s="56">
        <v>1</v>
      </c>
      <c r="CC17" s="56">
        <v>1</v>
      </c>
      <c r="CD17" s="56">
        <v>1</v>
      </c>
      <c r="CE17" s="56">
        <v>1</v>
      </c>
      <c r="CF17" s="56">
        <v>1</v>
      </c>
      <c r="CG17" s="56">
        <v>1</v>
      </c>
      <c r="CI17" s="56">
        <v>1</v>
      </c>
      <c r="CJ17" s="56">
        <v>1</v>
      </c>
      <c r="CK17" s="56">
        <v>1</v>
      </c>
      <c r="CL17" s="56">
        <v>1</v>
      </c>
      <c r="CM17" s="56">
        <v>1</v>
      </c>
      <c r="CN17" s="56">
        <v>1</v>
      </c>
      <c r="CO17" s="56">
        <v>1</v>
      </c>
      <c r="CP17" s="56">
        <v>1</v>
      </c>
      <c r="CQ17" s="56">
        <v>1</v>
      </c>
      <c r="CR17" s="56">
        <v>1</v>
      </c>
      <c r="CS17" s="56">
        <v>1</v>
      </c>
      <c r="CT17" s="56">
        <v>1</v>
      </c>
      <c r="CU17" s="56">
        <v>1</v>
      </c>
      <c r="CV17" s="56">
        <v>1</v>
      </c>
      <c r="CW17" s="56">
        <v>1</v>
      </c>
      <c r="CX17" s="56">
        <v>1</v>
      </c>
      <c r="CY17" s="56">
        <v>1</v>
      </c>
      <c r="CZ17" s="56">
        <v>1</v>
      </c>
      <c r="DA17" s="56">
        <v>1</v>
      </c>
      <c r="DB17" s="56">
        <v>0</v>
      </c>
      <c r="DC17" s="56">
        <v>1</v>
      </c>
      <c r="DD17" s="56">
        <v>0</v>
      </c>
      <c r="DE17" s="56">
        <v>1</v>
      </c>
      <c r="DF17" s="56">
        <v>1</v>
      </c>
      <c r="DG17" s="56">
        <v>1</v>
      </c>
      <c r="DH17" s="57" t="s">
        <v>387</v>
      </c>
      <c r="DJ17" s="57"/>
      <c r="DK17" s="57"/>
      <c r="DL17" s="57"/>
      <c r="DM17" s="57"/>
    </row>
    <row r="18" spans="1:117" s="56" customFormat="1">
      <c r="A18" s="56" t="s">
        <v>396</v>
      </c>
      <c r="B18" s="56" t="s">
        <v>388</v>
      </c>
      <c r="C18" s="56" t="s">
        <v>411</v>
      </c>
      <c r="D18" s="56">
        <v>108</v>
      </c>
      <c r="E18" s="56">
        <v>1053</v>
      </c>
      <c r="F18" s="56">
        <v>274</v>
      </c>
      <c r="G18" s="56">
        <v>18</v>
      </c>
      <c r="H18" s="56">
        <v>1</v>
      </c>
      <c r="I18" s="56">
        <v>2</v>
      </c>
      <c r="K18" s="56">
        <v>1</v>
      </c>
      <c r="L18" s="56">
        <v>1</v>
      </c>
      <c r="M18" s="56">
        <v>1</v>
      </c>
      <c r="N18" s="56">
        <v>1</v>
      </c>
      <c r="O18" s="56">
        <v>1</v>
      </c>
      <c r="P18" s="56">
        <v>1</v>
      </c>
      <c r="Q18" s="56">
        <v>1</v>
      </c>
      <c r="R18" s="56">
        <v>1</v>
      </c>
      <c r="S18" s="56">
        <v>1</v>
      </c>
      <c r="T18" s="56">
        <v>1</v>
      </c>
      <c r="U18" s="56">
        <v>1</v>
      </c>
      <c r="W18" s="56">
        <v>1</v>
      </c>
      <c r="X18" s="56">
        <v>1</v>
      </c>
      <c r="Y18" s="56">
        <v>1</v>
      </c>
      <c r="Z18" s="56">
        <v>1</v>
      </c>
      <c r="AA18" s="56">
        <v>1</v>
      </c>
      <c r="AB18" s="56">
        <v>1</v>
      </c>
      <c r="AC18" s="56">
        <v>1</v>
      </c>
      <c r="AD18" s="56">
        <v>1</v>
      </c>
      <c r="AE18" s="56">
        <v>1</v>
      </c>
      <c r="AF18" s="56">
        <v>1</v>
      </c>
      <c r="AG18" s="56">
        <v>1</v>
      </c>
      <c r="AH18" s="56">
        <v>1</v>
      </c>
      <c r="AI18" s="56">
        <v>1</v>
      </c>
      <c r="AJ18" s="56">
        <v>1</v>
      </c>
      <c r="AK18" s="56">
        <v>1</v>
      </c>
      <c r="AL18" s="56">
        <v>1</v>
      </c>
      <c r="AM18" s="56">
        <v>1</v>
      </c>
      <c r="AN18" s="56">
        <v>1</v>
      </c>
      <c r="AO18" s="56">
        <v>1</v>
      </c>
      <c r="AP18" s="56">
        <v>1</v>
      </c>
      <c r="AQ18" s="56">
        <v>1</v>
      </c>
      <c r="AR18" s="56">
        <v>1</v>
      </c>
      <c r="AS18" s="56">
        <v>1</v>
      </c>
      <c r="AT18" s="56">
        <v>1</v>
      </c>
      <c r="AU18" s="56">
        <v>1</v>
      </c>
      <c r="AV18" s="56">
        <v>1</v>
      </c>
      <c r="AW18" s="56">
        <v>1</v>
      </c>
      <c r="AX18" s="56">
        <v>1</v>
      </c>
      <c r="AY18" s="56">
        <v>1</v>
      </c>
      <c r="BD18" s="56">
        <v>1</v>
      </c>
      <c r="BE18" s="56">
        <v>1</v>
      </c>
      <c r="BF18" s="56">
        <v>1</v>
      </c>
      <c r="BG18" s="56">
        <v>1</v>
      </c>
      <c r="BH18" s="56">
        <v>1</v>
      </c>
      <c r="BI18" s="56">
        <v>1</v>
      </c>
      <c r="BJ18" s="56">
        <v>1</v>
      </c>
      <c r="BK18" s="56">
        <v>1</v>
      </c>
      <c r="BL18" s="56">
        <v>1</v>
      </c>
      <c r="BM18" s="56">
        <v>1</v>
      </c>
      <c r="BN18" s="56">
        <v>1</v>
      </c>
      <c r="BO18" s="56">
        <v>1</v>
      </c>
      <c r="BP18" s="56">
        <v>1</v>
      </c>
      <c r="BQ18" s="56">
        <v>1</v>
      </c>
      <c r="BR18" s="56">
        <v>1</v>
      </c>
      <c r="BS18" s="56">
        <v>1</v>
      </c>
      <c r="BT18" s="56">
        <v>1</v>
      </c>
      <c r="BU18" s="56">
        <v>1</v>
      </c>
      <c r="BV18" s="56">
        <v>1</v>
      </c>
      <c r="BW18" s="56">
        <v>1</v>
      </c>
      <c r="BX18" s="56">
        <v>1</v>
      </c>
      <c r="BY18" s="56">
        <v>1</v>
      </c>
      <c r="BZ18" s="56">
        <v>1</v>
      </c>
      <c r="CA18" s="56">
        <v>1</v>
      </c>
      <c r="CC18" s="56">
        <v>1</v>
      </c>
      <c r="CD18" s="56">
        <v>1</v>
      </c>
      <c r="CE18" s="56">
        <v>1</v>
      </c>
      <c r="CF18" s="56">
        <v>1</v>
      </c>
      <c r="CG18" s="56">
        <v>1</v>
      </c>
      <c r="CI18" s="56">
        <v>1</v>
      </c>
      <c r="CJ18" s="56">
        <v>1</v>
      </c>
      <c r="CK18" s="56">
        <v>1</v>
      </c>
      <c r="CL18" s="56">
        <v>1</v>
      </c>
      <c r="CM18" s="56">
        <v>1</v>
      </c>
      <c r="CN18" s="56">
        <v>1</v>
      </c>
      <c r="CO18" s="56">
        <v>1</v>
      </c>
      <c r="CP18" s="56">
        <v>1</v>
      </c>
      <c r="CQ18" s="56">
        <v>1</v>
      </c>
      <c r="CR18" s="56">
        <v>1</v>
      </c>
      <c r="CS18" s="56">
        <v>1</v>
      </c>
      <c r="CT18" s="56">
        <v>1</v>
      </c>
      <c r="CU18" s="56">
        <v>1</v>
      </c>
      <c r="CV18" s="56">
        <v>1</v>
      </c>
      <c r="CW18" s="56">
        <v>1</v>
      </c>
      <c r="CX18" s="56">
        <v>1</v>
      </c>
      <c r="CY18" s="56">
        <v>1</v>
      </c>
      <c r="CZ18" s="56">
        <v>1</v>
      </c>
      <c r="DA18" s="56">
        <v>1</v>
      </c>
      <c r="DB18" s="56">
        <v>1</v>
      </c>
      <c r="DC18" s="56">
        <v>1</v>
      </c>
      <c r="DD18" s="56">
        <v>0</v>
      </c>
      <c r="DE18" s="56">
        <v>1</v>
      </c>
      <c r="DF18" s="56">
        <v>1</v>
      </c>
      <c r="DG18" s="56">
        <v>1</v>
      </c>
      <c r="DH18" s="57"/>
      <c r="DJ18" s="57"/>
      <c r="DK18" s="57"/>
      <c r="DL18" s="57"/>
      <c r="DM18" s="57"/>
    </row>
  </sheetData>
  <autoFilter ref="A5:DO18">
    <sortState ref="A6:DM279">
      <sortCondition ref="D5:D30"/>
    </sortState>
  </autoFilter>
  <mergeCells count="28">
    <mergeCell ref="CW2:DA2"/>
    <mergeCell ref="DB2:DG2"/>
    <mergeCell ref="CR1:CV1"/>
    <mergeCell ref="CW1:DG1"/>
    <mergeCell ref="BG2:BM2"/>
    <mergeCell ref="BN2:BV2"/>
    <mergeCell ref="BW2:BX2"/>
    <mergeCell ref="BZ2:CB2"/>
    <mergeCell ref="CN1:CQ2"/>
    <mergeCell ref="CR2:CV2"/>
    <mergeCell ref="W2:X2"/>
    <mergeCell ref="Z2:AG2"/>
    <mergeCell ref="K1:Y1"/>
    <mergeCell ref="Z1:CM1"/>
    <mergeCell ref="CC2:CF2"/>
    <mergeCell ref="BE2:BF2"/>
    <mergeCell ref="AH2:AI2"/>
    <mergeCell ref="AK2:AR2"/>
    <mergeCell ref="AS2:AV2"/>
    <mergeCell ref="AW2:AY2"/>
    <mergeCell ref="AZ2:BC2"/>
    <mergeCell ref="CH2:CM2"/>
    <mergeCell ref="C1:C3"/>
    <mergeCell ref="E1:G2"/>
    <mergeCell ref="K2:M2"/>
    <mergeCell ref="O2:P2"/>
    <mergeCell ref="R2:U2"/>
    <mergeCell ref="D1:D3"/>
  </mergeCells>
  <phoneticPr fontId="23" type="noConversion"/>
  <pageMargins left="0.7" right="0.7" top="0.75" bottom="0.75" header="0.3" footer="0.3"/>
  <pageSetup paperSize="9" orientation="portrait" horizontalDpi="4294967292" verticalDpi="0" r:id="rId1"/>
</worksheet>
</file>

<file path=xl/worksheets/sheet6.xml><?xml version="1.0" encoding="utf-8"?>
<worksheet xmlns="http://schemas.openxmlformats.org/spreadsheetml/2006/main" xmlns:r="http://schemas.openxmlformats.org/officeDocument/2006/relationships">
  <dimension ref="A1:BA27"/>
  <sheetViews>
    <sheetView topLeftCell="A4" zoomScale="75" zoomScaleNormal="75" workbookViewId="0">
      <pane ySplit="11" topLeftCell="A15" activePane="bottomLeft" state="frozen"/>
      <selection activeCell="A4" sqref="A4"/>
      <selection pane="bottomLeft" activeCell="A15" sqref="A15:XFD109"/>
    </sheetView>
  </sheetViews>
  <sheetFormatPr defaultColWidth="9.140625" defaultRowHeight="15"/>
  <cols>
    <col min="1" max="1" width="6.7109375" style="6" customWidth="1"/>
    <col min="2" max="2" width="39.5703125" style="6" customWidth="1"/>
    <col min="3" max="29" width="9.140625" style="6"/>
    <col min="30" max="30" width="31.85546875" style="6" customWidth="1"/>
    <col min="31" max="32" width="12.85546875" style="6" bestFit="1" customWidth="1"/>
    <col min="33" max="16384" width="9.140625" style="6"/>
  </cols>
  <sheetData>
    <row r="1" spans="1:53" ht="15.75">
      <c r="A1" s="125" t="s">
        <v>107</v>
      </c>
      <c r="B1" s="125"/>
      <c r="C1" s="125"/>
      <c r="D1" s="125"/>
    </row>
    <row r="2" spans="1:53" ht="15.75">
      <c r="A2" s="126" t="s">
        <v>173</v>
      </c>
      <c r="B2" s="126"/>
    </row>
    <row r="3" spans="1:53" ht="15.75">
      <c r="A3" s="125" t="s">
        <v>108</v>
      </c>
      <c r="B3" s="125"/>
      <c r="C3" s="126" t="s">
        <v>172</v>
      </c>
      <c r="D3" s="126"/>
      <c r="E3" s="126"/>
    </row>
    <row r="4" spans="1:53" ht="15.75">
      <c r="A4" s="125" t="s">
        <v>109</v>
      </c>
      <c r="B4" s="125"/>
      <c r="C4" s="126" t="s">
        <v>110</v>
      </c>
      <c r="D4" s="126"/>
      <c r="E4" s="126"/>
    </row>
    <row r="5" spans="1:53" ht="15.75">
      <c r="A5" s="125" t="s">
        <v>111</v>
      </c>
      <c r="B5" s="125"/>
      <c r="C5" s="22" t="s">
        <v>389</v>
      </c>
    </row>
    <row r="6" spans="1:53" ht="15.75">
      <c r="A6" s="125" t="s">
        <v>112</v>
      </c>
      <c r="B6" s="125"/>
      <c r="C6" s="126" t="s">
        <v>113</v>
      </c>
      <c r="D6" s="126"/>
      <c r="E6" s="126"/>
      <c r="F6" s="126"/>
      <c r="G6" s="126"/>
    </row>
    <row r="8" spans="1:53" ht="15.75">
      <c r="A8" s="127" t="s">
        <v>114</v>
      </c>
      <c r="B8" s="127"/>
      <c r="C8" s="127"/>
      <c r="D8" s="127"/>
      <c r="E8" s="127"/>
    </row>
    <row r="9" spans="1:53" ht="15.75">
      <c r="A9" s="128" t="s">
        <v>115</v>
      </c>
      <c r="B9" s="128" t="s">
        <v>116</v>
      </c>
      <c r="C9" s="128" t="s">
        <v>117</v>
      </c>
      <c r="D9" s="128" t="s">
        <v>118</v>
      </c>
      <c r="E9" s="128" t="s">
        <v>119</v>
      </c>
      <c r="F9" s="129" t="s">
        <v>120</v>
      </c>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row>
    <row r="10" spans="1:53" ht="15.75">
      <c r="A10" s="128"/>
      <c r="B10" s="128"/>
      <c r="C10" s="128"/>
      <c r="D10" s="128"/>
      <c r="E10" s="128"/>
      <c r="F10" s="130" t="s">
        <v>121</v>
      </c>
      <c r="G10" s="130"/>
      <c r="H10" s="130"/>
      <c r="I10" s="130"/>
      <c r="J10" s="130"/>
      <c r="K10" s="130"/>
      <c r="L10" s="130"/>
      <c r="M10" s="130"/>
      <c r="N10" s="130"/>
      <c r="O10" s="130"/>
      <c r="P10" s="130"/>
      <c r="Q10" s="130"/>
      <c r="R10" s="130"/>
      <c r="S10" s="130"/>
      <c r="T10" s="130"/>
      <c r="U10" s="130" t="s">
        <v>122</v>
      </c>
      <c r="V10" s="130"/>
      <c r="W10" s="130"/>
      <c r="X10" s="130"/>
      <c r="Y10" s="130"/>
      <c r="Z10" s="130"/>
      <c r="AA10" s="130" t="s">
        <v>123</v>
      </c>
      <c r="AB10" s="130"/>
      <c r="AC10" s="130"/>
      <c r="AD10" s="130"/>
      <c r="AE10" s="130"/>
      <c r="AF10" s="130"/>
      <c r="AG10" s="130"/>
      <c r="AH10" s="130"/>
      <c r="AI10" s="130"/>
      <c r="AJ10" s="130" t="s">
        <v>124</v>
      </c>
      <c r="AK10" s="130"/>
      <c r="AL10" s="130"/>
      <c r="AM10" s="130"/>
      <c r="AN10" s="130"/>
      <c r="AO10" s="130"/>
      <c r="AP10" s="130"/>
      <c r="AQ10" s="130"/>
      <c r="AR10" s="130"/>
      <c r="AS10" s="130" t="s">
        <v>125</v>
      </c>
      <c r="AT10" s="130"/>
      <c r="AU10" s="130"/>
      <c r="AV10" s="130"/>
      <c r="AW10" s="130"/>
      <c r="AX10" s="130"/>
      <c r="AY10" s="130"/>
      <c r="AZ10" s="130"/>
      <c r="BA10" s="130"/>
    </row>
    <row r="11" spans="1:53" ht="15.75">
      <c r="A11" s="128"/>
      <c r="B11" s="128"/>
      <c r="C11" s="128"/>
      <c r="D11" s="128"/>
      <c r="E11" s="128"/>
      <c r="F11" s="131" t="s">
        <v>126</v>
      </c>
      <c r="G11" s="131"/>
      <c r="H11" s="131"/>
      <c r="I11" s="131"/>
      <c r="J11" s="131"/>
      <c r="K11" s="131"/>
      <c r="L11" s="131"/>
      <c r="M11" s="131"/>
      <c r="N11" s="131"/>
      <c r="O11" s="131"/>
      <c r="P11" s="131"/>
      <c r="Q11" s="131"/>
      <c r="R11" s="131"/>
      <c r="S11" s="131"/>
      <c r="T11" s="131"/>
      <c r="U11" s="131" t="s">
        <v>126</v>
      </c>
      <c r="V11" s="131"/>
      <c r="W11" s="131"/>
      <c r="X11" s="131"/>
      <c r="Y11" s="131"/>
      <c r="Z11" s="131"/>
      <c r="AA11" s="131" t="s">
        <v>126</v>
      </c>
      <c r="AB11" s="131"/>
      <c r="AC11" s="131"/>
      <c r="AD11" s="131"/>
      <c r="AE11" s="131"/>
      <c r="AF11" s="131"/>
      <c r="AG11" s="131"/>
      <c r="AH11" s="131"/>
      <c r="AI11" s="131"/>
      <c r="AJ11" s="131" t="s">
        <v>126</v>
      </c>
      <c r="AK11" s="131"/>
      <c r="AL11" s="131"/>
      <c r="AM11" s="131"/>
      <c r="AN11" s="131"/>
      <c r="AO11" s="131"/>
      <c r="AP11" s="131"/>
      <c r="AQ11" s="131"/>
      <c r="AR11" s="131"/>
      <c r="AS11" s="131" t="s">
        <v>126</v>
      </c>
      <c r="AT11" s="131"/>
      <c r="AU11" s="131"/>
      <c r="AV11" s="131"/>
      <c r="AW11" s="131"/>
      <c r="AX11" s="131"/>
      <c r="AY11" s="131"/>
      <c r="AZ11" s="131"/>
      <c r="BA11" s="131"/>
    </row>
    <row r="12" spans="1:53" ht="15.75">
      <c r="A12" s="128"/>
      <c r="B12" s="128"/>
      <c r="C12" s="128"/>
      <c r="D12" s="128"/>
      <c r="E12" s="128"/>
      <c r="F12" s="132" t="s">
        <v>127</v>
      </c>
      <c r="G12" s="132"/>
      <c r="H12" s="132"/>
      <c r="I12" s="132"/>
      <c r="J12" s="132"/>
      <c r="K12" s="132"/>
      <c r="L12" s="132" t="s">
        <v>128</v>
      </c>
      <c r="M12" s="132"/>
      <c r="N12" s="132"/>
      <c r="O12" s="132" t="s">
        <v>129</v>
      </c>
      <c r="P12" s="132"/>
      <c r="Q12" s="132"/>
      <c r="R12" s="132"/>
      <c r="S12" s="132"/>
      <c r="T12" s="132"/>
      <c r="U12" s="132" t="s">
        <v>130</v>
      </c>
      <c r="V12" s="132"/>
      <c r="W12" s="132"/>
      <c r="X12" s="132" t="s">
        <v>131</v>
      </c>
      <c r="Y12" s="132"/>
      <c r="Z12" s="132"/>
      <c r="AA12" s="132" t="s">
        <v>132</v>
      </c>
      <c r="AB12" s="132"/>
      <c r="AC12" s="132"/>
      <c r="AD12" s="132" t="s">
        <v>133</v>
      </c>
      <c r="AE12" s="132"/>
      <c r="AF12" s="132"/>
      <c r="AG12" s="132" t="s">
        <v>134</v>
      </c>
      <c r="AH12" s="132"/>
      <c r="AI12" s="132"/>
      <c r="AJ12" s="132" t="s">
        <v>135</v>
      </c>
      <c r="AK12" s="132"/>
      <c r="AL12" s="132"/>
      <c r="AM12" s="132" t="s">
        <v>136</v>
      </c>
      <c r="AN12" s="132"/>
      <c r="AO12" s="132"/>
      <c r="AP12" s="132" t="s">
        <v>137</v>
      </c>
      <c r="AQ12" s="132"/>
      <c r="AR12" s="132"/>
      <c r="AS12" s="132" t="s">
        <v>138</v>
      </c>
      <c r="AT12" s="132"/>
      <c r="AU12" s="132"/>
      <c r="AV12" s="132" t="s">
        <v>139</v>
      </c>
      <c r="AW12" s="132"/>
      <c r="AX12" s="132"/>
      <c r="AY12" s="132" t="s">
        <v>140</v>
      </c>
      <c r="AZ12" s="132"/>
      <c r="BA12" s="132"/>
    </row>
    <row r="13" spans="1:53" ht="15.75">
      <c r="A13" s="128"/>
      <c r="B13" s="128"/>
      <c r="C13" s="128"/>
      <c r="D13" s="128"/>
      <c r="E13" s="128"/>
      <c r="F13" s="132" t="s">
        <v>141</v>
      </c>
      <c r="G13" s="132"/>
      <c r="H13" s="132"/>
      <c r="I13" s="132" t="s">
        <v>142</v>
      </c>
      <c r="J13" s="132"/>
      <c r="K13" s="132"/>
      <c r="L13" s="132" t="s">
        <v>143</v>
      </c>
      <c r="M13" s="132"/>
      <c r="N13" s="132"/>
      <c r="O13" s="132" t="s">
        <v>144</v>
      </c>
      <c r="P13" s="132"/>
      <c r="Q13" s="132"/>
      <c r="R13" s="132" t="s">
        <v>145</v>
      </c>
      <c r="S13" s="132"/>
      <c r="T13" s="132"/>
      <c r="U13" s="132" t="s">
        <v>146</v>
      </c>
      <c r="V13" s="132"/>
      <c r="W13" s="132"/>
      <c r="X13" s="132" t="s">
        <v>147</v>
      </c>
      <c r="Y13" s="132"/>
      <c r="Z13" s="132"/>
      <c r="AA13" s="132" t="s">
        <v>148</v>
      </c>
      <c r="AB13" s="132"/>
      <c r="AC13" s="132"/>
      <c r="AD13" s="132" t="s">
        <v>149</v>
      </c>
      <c r="AE13" s="132"/>
      <c r="AF13" s="132"/>
      <c r="AG13" s="132" t="s">
        <v>150</v>
      </c>
      <c r="AH13" s="132"/>
      <c r="AI13" s="132"/>
      <c r="AJ13" s="132" t="s">
        <v>151</v>
      </c>
      <c r="AK13" s="132"/>
      <c r="AL13" s="132"/>
      <c r="AM13" s="132" t="s">
        <v>152</v>
      </c>
      <c r="AN13" s="132"/>
      <c r="AO13" s="132"/>
      <c r="AP13" s="132" t="s">
        <v>153</v>
      </c>
      <c r="AQ13" s="132"/>
      <c r="AR13" s="132"/>
      <c r="AS13" s="132" t="s">
        <v>154</v>
      </c>
      <c r="AT13" s="132"/>
      <c r="AU13" s="132"/>
      <c r="AV13" s="132" t="s">
        <v>155</v>
      </c>
      <c r="AW13" s="132"/>
      <c r="AX13" s="132"/>
      <c r="AY13" s="132" t="s">
        <v>156</v>
      </c>
      <c r="AZ13" s="132"/>
      <c r="BA13" s="132"/>
    </row>
    <row r="14" spans="1:53" ht="15.75">
      <c r="A14" s="128"/>
      <c r="B14" s="128"/>
      <c r="C14" s="128"/>
      <c r="D14" s="128"/>
      <c r="E14" s="128"/>
      <c r="F14" s="23" t="s">
        <v>157</v>
      </c>
      <c r="G14" s="132" t="s">
        <v>158</v>
      </c>
      <c r="H14" s="132"/>
      <c r="I14" s="23" t="s">
        <v>157</v>
      </c>
      <c r="J14" s="132" t="s">
        <v>158</v>
      </c>
      <c r="K14" s="132"/>
      <c r="L14" s="23" t="s">
        <v>157</v>
      </c>
      <c r="M14" s="132" t="s">
        <v>158</v>
      </c>
      <c r="N14" s="132"/>
      <c r="O14" s="23" t="s">
        <v>157</v>
      </c>
      <c r="P14" s="132" t="s">
        <v>158</v>
      </c>
      <c r="Q14" s="132"/>
      <c r="R14" s="23" t="s">
        <v>157</v>
      </c>
      <c r="S14" s="132" t="s">
        <v>158</v>
      </c>
      <c r="T14" s="132"/>
      <c r="U14" s="23" t="s">
        <v>157</v>
      </c>
      <c r="V14" s="132" t="s">
        <v>158</v>
      </c>
      <c r="W14" s="132"/>
      <c r="X14" s="23" t="s">
        <v>157</v>
      </c>
      <c r="Y14" s="132" t="s">
        <v>158</v>
      </c>
      <c r="Z14" s="132"/>
      <c r="AA14" s="23" t="s">
        <v>157</v>
      </c>
      <c r="AB14" s="132" t="s">
        <v>158</v>
      </c>
      <c r="AC14" s="132"/>
      <c r="AD14" s="23" t="s">
        <v>157</v>
      </c>
      <c r="AE14" s="132" t="s">
        <v>158</v>
      </c>
      <c r="AF14" s="132"/>
      <c r="AG14" s="23" t="s">
        <v>157</v>
      </c>
      <c r="AH14" s="132" t="s">
        <v>158</v>
      </c>
      <c r="AI14" s="132"/>
      <c r="AJ14" s="23" t="s">
        <v>157</v>
      </c>
      <c r="AK14" s="132" t="s">
        <v>158</v>
      </c>
      <c r="AL14" s="132"/>
      <c r="AM14" s="23" t="s">
        <v>157</v>
      </c>
      <c r="AN14" s="132" t="s">
        <v>158</v>
      </c>
      <c r="AO14" s="132"/>
      <c r="AP14" s="23" t="s">
        <v>157</v>
      </c>
      <c r="AQ14" s="132" t="s">
        <v>158</v>
      </c>
      <c r="AR14" s="132"/>
      <c r="AS14" s="23" t="s">
        <v>157</v>
      </c>
      <c r="AT14" s="132" t="s">
        <v>158</v>
      </c>
      <c r="AU14" s="132"/>
      <c r="AV14" s="23" t="s">
        <v>157</v>
      </c>
      <c r="AW14" s="132" t="s">
        <v>158</v>
      </c>
      <c r="AX14" s="132"/>
      <c r="AY14" s="23" t="s">
        <v>157</v>
      </c>
      <c r="AZ14" s="132" t="s">
        <v>158</v>
      </c>
      <c r="BA14" s="132"/>
    </row>
    <row r="15" spans="1:53" ht="15.75">
      <c r="A15" s="10">
        <f>'бланки '!D6</f>
        <v>96</v>
      </c>
      <c r="B15" s="10" t="str">
        <f>'бланки '!C6</f>
        <v>Муниципальное бюджетное общеобразовательное учреждение вечерняя (сменная) общеобразовательная школа № 9 г. Асино</v>
      </c>
      <c r="C15" s="10">
        <f>'для bus.gov.ru'!C4</f>
        <v>135</v>
      </c>
      <c r="D15" s="10">
        <f>'для bus.gov.ru'!D4</f>
        <v>54</v>
      </c>
      <c r="E15" s="18">
        <f>'для bus.gov.ru'!E4</f>
        <v>0.4</v>
      </c>
      <c r="F15" s="11" t="s">
        <v>159</v>
      </c>
      <c r="G15" s="12">
        <f>'Рейтинговая таблица организаций'!D4</f>
        <v>14</v>
      </c>
      <c r="H15" s="12">
        <f>'Рейтинговая таблица организаций'!E4</f>
        <v>14</v>
      </c>
      <c r="I15" s="11" t="s">
        <v>160</v>
      </c>
      <c r="J15" s="12">
        <f>'Рейтинговая таблица организаций'!F4</f>
        <v>60</v>
      </c>
      <c r="K15" s="12">
        <f>'Рейтинговая таблица организаций'!G4</f>
        <v>60</v>
      </c>
      <c r="L15" s="13" t="str">
        <f>IF('Рейтинговая таблица организаций'!H4&lt;1,"Отсутствуют или не функционируют дистанционные способы взаимодействия",(IF('Рейтинговая таблица организаций'!H4&lt;4,"В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5" s="20">
        <f>'Рейтинговая таблица организаций'!H4</f>
        <v>4</v>
      </c>
      <c r="N15" s="13">
        <f>IF('Рейтинговая таблица организаций'!H4&lt;1,0,(IF('Рейтинговая таблица организаций'!H4&lt;4,30,100)))</f>
        <v>100</v>
      </c>
      <c r="O15" s="13" t="s">
        <v>161</v>
      </c>
      <c r="P15" s="13">
        <f>'Рейтинговая таблица организаций'!I4</f>
        <v>54</v>
      </c>
      <c r="Q15" s="13">
        <f>'Рейтинговая таблица организаций'!J4</f>
        <v>54</v>
      </c>
      <c r="R15" s="13" t="s">
        <v>162</v>
      </c>
      <c r="S15" s="13">
        <f>'Рейтинговая таблица организаций'!K4</f>
        <v>54</v>
      </c>
      <c r="T15" s="13">
        <f>'Рейтинговая таблица организаций'!L4</f>
        <v>54</v>
      </c>
      <c r="U15" s="13" t="str">
        <f>IF('Рейтинговая таблица организаций'!U4&lt;1,"Отсутствуют комфортные условия",(IF('Рейтинговая таблица организаций'!U4&lt;5,"Количество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5" s="20">
        <f>'Рейтинговая таблица организаций'!U4</f>
        <v>5</v>
      </c>
      <c r="W15" s="13">
        <f>IF('Рейтинговая таблица организаций'!U4&lt;1,0,(IF('Рейтинговая таблица организаций'!U4&lt;4,20,100)))</f>
        <v>100</v>
      </c>
      <c r="X15" s="13" t="s">
        <v>163</v>
      </c>
      <c r="Y15" s="13">
        <f>'Рейтинговая таблица организаций'!X4</f>
        <v>54</v>
      </c>
      <c r="Z15" s="13">
        <f>'Рейтинговая таблица организаций'!Y4</f>
        <v>54</v>
      </c>
      <c r="AA15" s="13" t="str">
        <f>IF('Рейтинговая таблица организаций'!AD4&lt;1,"Отсутствуют условия доступности для инвалидов",(IF('Рейтинговая таблица организаций'!AD4&lt;5,"Количество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5" s="19">
        <f>'Рейтинговая таблица организаций'!AD4</f>
        <v>1</v>
      </c>
      <c r="AC15" s="13">
        <f>IF('Рейтинговая таблица организаций'!AD4&lt;1,0,(IF('Рейтинговая таблица организаций'!AD4&lt;5,20,100)))</f>
        <v>20</v>
      </c>
      <c r="AD15" s="13" t="str">
        <f>IF('Рейтинговая таблица организаций'!AE4&lt;1,"Отсутствуют условия доступности, позволяющие инвалидам получать услуги наравне с другими",(IF('Рейтинговая таблица организаций'!AE4&lt;5,"Количество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5" s="20">
        <f>'Рейтинговая таблица организаций'!AE4</f>
        <v>2</v>
      </c>
      <c r="AF15" s="13">
        <f>IF('Рейтинговая таблица организаций'!AE4&lt;1,0,(IF('Рейтинговая таблица организаций'!AE4&lt;5,20,100)))</f>
        <v>20</v>
      </c>
      <c r="AG15" s="13" t="s">
        <v>164</v>
      </c>
      <c r="AH15" s="13">
        <f>'Рейтинговая таблица организаций'!AF4</f>
        <v>14</v>
      </c>
      <c r="AI15" s="13">
        <f>'Рейтинговая таблица организаций'!AG4</f>
        <v>14</v>
      </c>
      <c r="AJ15" s="13" t="s">
        <v>165</v>
      </c>
      <c r="AK15" s="13">
        <f>'Рейтинговая таблица организаций'!AL4</f>
        <v>54</v>
      </c>
      <c r="AL15" s="13">
        <f>'Рейтинговая таблица организаций'!AM4</f>
        <v>54</v>
      </c>
      <c r="AM15" s="13" t="s">
        <v>166</v>
      </c>
      <c r="AN15" s="13">
        <f>'Рейтинговая таблица организаций'!AN4</f>
        <v>54</v>
      </c>
      <c r="AO15" s="13">
        <f>'Рейтинговая таблица организаций'!AO4</f>
        <v>54</v>
      </c>
      <c r="AP15" s="13" t="s">
        <v>167</v>
      </c>
      <c r="AQ15" s="13">
        <f>'Рейтинговая таблица организаций'!AP4</f>
        <v>54</v>
      </c>
      <c r="AR15" s="13">
        <f>'Рейтинговая таблица организаций'!AQ4</f>
        <v>54</v>
      </c>
      <c r="AS15" s="13" t="s">
        <v>168</v>
      </c>
      <c r="AT15" s="13">
        <f>'Рейтинговая таблица организаций'!AV4</f>
        <v>54</v>
      </c>
      <c r="AU15" s="13">
        <f>'Рейтинговая таблица организаций'!AW4</f>
        <v>54</v>
      </c>
      <c r="AV15" s="13" t="s">
        <v>169</v>
      </c>
      <c r="AW15" s="13">
        <f>'Рейтинговая таблица организаций'!AX4</f>
        <v>54</v>
      </c>
      <c r="AX15" s="13">
        <f>'Рейтинговая таблица организаций'!AY4</f>
        <v>54</v>
      </c>
      <c r="AY15" s="13" t="s">
        <v>170</v>
      </c>
      <c r="AZ15" s="13">
        <f>'Рейтинговая таблица организаций'!AZ4</f>
        <v>54</v>
      </c>
      <c r="BA15" s="13">
        <f>'Рейтинговая таблица организаций'!BA4</f>
        <v>54</v>
      </c>
    </row>
    <row r="16" spans="1:53" ht="15.75">
      <c r="A16" s="10">
        <f>'бланки '!D7</f>
        <v>97</v>
      </c>
      <c r="B16" s="10" t="str">
        <f>'бланки '!C7</f>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C16" s="10">
        <f>'для bus.gov.ru'!C5</f>
        <v>139</v>
      </c>
      <c r="D16" s="10">
        <f>'для bus.gov.ru'!D5</f>
        <v>56</v>
      </c>
      <c r="E16" s="18">
        <f>'для bus.gov.ru'!E5</f>
        <v>0.40287769784172661</v>
      </c>
      <c r="F16" s="11" t="s">
        <v>159</v>
      </c>
      <c r="G16" s="12">
        <f>'Рейтинговая таблица организаций'!D5</f>
        <v>14</v>
      </c>
      <c r="H16" s="12">
        <f>'Рейтинговая таблица организаций'!E5</f>
        <v>14</v>
      </c>
      <c r="I16" s="11" t="s">
        <v>160</v>
      </c>
      <c r="J16" s="12">
        <f>'Рейтинговая таблица организаций'!F5</f>
        <v>60</v>
      </c>
      <c r="K16" s="12">
        <f>'Рейтинговая таблица организаций'!G5</f>
        <v>60</v>
      </c>
      <c r="L16" s="13" t="str">
        <f>IF('Рейтинговая таблица организаций'!H5&lt;1,"Отсутствуют или не функционируют дистанционные способы взаимодействия",(IF('Рейтинговая таблица организаций'!H5&lt;4,"В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6" s="20">
        <f>'Рейтинговая таблица организаций'!H5</f>
        <v>4</v>
      </c>
      <c r="N16" s="13">
        <f>IF('Рейтинговая таблица организаций'!H5&lt;1,0,(IF('Рейтинговая таблица организаций'!H5&lt;4,30,100)))</f>
        <v>100</v>
      </c>
      <c r="O16" s="13" t="s">
        <v>161</v>
      </c>
      <c r="P16" s="13">
        <f>'Рейтинговая таблица организаций'!I5</f>
        <v>56</v>
      </c>
      <c r="Q16" s="13">
        <f>'Рейтинговая таблица организаций'!J5</f>
        <v>56</v>
      </c>
      <c r="R16" s="13" t="s">
        <v>162</v>
      </c>
      <c r="S16" s="13">
        <f>'Рейтинговая таблица организаций'!K5</f>
        <v>56</v>
      </c>
      <c r="T16" s="13">
        <f>'Рейтинговая таблица организаций'!L5</f>
        <v>56</v>
      </c>
      <c r="U16" s="13" t="str">
        <f>IF('Рейтинговая таблица организаций'!U5&lt;1,"Отсутствуют комфортные условия",(IF('Рейтинговая таблица организаций'!U5&lt;5,"Количество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6" s="20">
        <f>'Рейтинговая таблица организаций'!U5</f>
        <v>5</v>
      </c>
      <c r="W16" s="13">
        <f>IF('Рейтинговая таблица организаций'!U5&lt;1,0,(IF('Рейтинговая таблица организаций'!U5&lt;4,20,100)))</f>
        <v>100</v>
      </c>
      <c r="X16" s="13" t="s">
        <v>163</v>
      </c>
      <c r="Y16" s="13">
        <f>'Рейтинговая таблица организаций'!X5</f>
        <v>56</v>
      </c>
      <c r="Z16" s="13">
        <f>'Рейтинговая таблица организаций'!Y5</f>
        <v>56</v>
      </c>
      <c r="AA16" s="13" t="str">
        <f>IF('Рейтинговая таблица организаций'!AD5&lt;1,"Отсутствуют условия доступности для инвалидов",(IF('Рейтинговая таблица организаций'!AD5&lt;5,"Количество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6" s="19">
        <f>'Рейтинговая таблица организаций'!AD5</f>
        <v>5</v>
      </c>
      <c r="AC16" s="13">
        <f>IF('Рейтинговая таблица организаций'!AD5&lt;1,0,(IF('Рейтинговая таблица организаций'!AD5&lt;5,20,100)))</f>
        <v>100</v>
      </c>
      <c r="AD16" s="13" t="str">
        <f>IF('Рейтинговая таблица организаций'!AE5&lt;1,"Отсутствуют условия доступности, позволяющие инвалидам получать услуги наравне с другими",(IF('Рейтинговая таблица организаций'!AE5&lt;5,"Количество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16" s="20">
        <f>'Рейтинговая таблица организаций'!AE5</f>
        <v>5</v>
      </c>
      <c r="AF16" s="13">
        <f>IF('Рейтинговая таблица организаций'!AE5&lt;1,0,(IF('Рейтинговая таблица организаций'!AE5&lt;5,20,100)))</f>
        <v>100</v>
      </c>
      <c r="AG16" s="13" t="s">
        <v>164</v>
      </c>
      <c r="AH16" s="13">
        <f>'Рейтинговая таблица организаций'!AF5</f>
        <v>14</v>
      </c>
      <c r="AI16" s="13">
        <f>'Рейтинговая таблица организаций'!AG5</f>
        <v>14</v>
      </c>
      <c r="AJ16" s="13" t="s">
        <v>165</v>
      </c>
      <c r="AK16" s="13">
        <f>'Рейтинговая таблица организаций'!AL5</f>
        <v>56</v>
      </c>
      <c r="AL16" s="13">
        <f>'Рейтинговая таблица организаций'!AM5</f>
        <v>56</v>
      </c>
      <c r="AM16" s="13" t="s">
        <v>166</v>
      </c>
      <c r="AN16" s="13">
        <f>'Рейтинговая таблица организаций'!AN5</f>
        <v>56</v>
      </c>
      <c r="AO16" s="13">
        <f>'Рейтинговая таблица организаций'!AO5</f>
        <v>56</v>
      </c>
      <c r="AP16" s="13" t="s">
        <v>167</v>
      </c>
      <c r="AQ16" s="13">
        <f>'Рейтинговая таблица организаций'!AP5</f>
        <v>56</v>
      </c>
      <c r="AR16" s="13">
        <f>'Рейтинговая таблица организаций'!AQ5</f>
        <v>56</v>
      </c>
      <c r="AS16" s="13" t="s">
        <v>168</v>
      </c>
      <c r="AT16" s="13">
        <f>'Рейтинговая таблица организаций'!AV5</f>
        <v>56</v>
      </c>
      <c r="AU16" s="13">
        <f>'Рейтинговая таблица организаций'!AW5</f>
        <v>56</v>
      </c>
      <c r="AV16" s="13" t="s">
        <v>169</v>
      </c>
      <c r="AW16" s="13">
        <f>'Рейтинговая таблица организаций'!AX5</f>
        <v>56</v>
      </c>
      <c r="AX16" s="13">
        <f>'Рейтинговая таблица организаций'!AY5</f>
        <v>56</v>
      </c>
      <c r="AY16" s="13" t="s">
        <v>170</v>
      </c>
      <c r="AZ16" s="13">
        <f>'Рейтинговая таблица организаций'!AZ5</f>
        <v>56</v>
      </c>
      <c r="BA16" s="13">
        <f>'Рейтинговая таблица организаций'!BA5</f>
        <v>56</v>
      </c>
    </row>
    <row r="17" spans="1:53" ht="15.75">
      <c r="A17" s="10">
        <f>'бланки '!D8</f>
        <v>98</v>
      </c>
      <c r="B17" s="10" t="str">
        <f>'бланки '!C8</f>
        <v>Муниципальное автономное общеобразовательное учреждение - средняя общеобразовательная школа с. Батурино Асиновского района Томской области</v>
      </c>
      <c r="C17" s="10">
        <f>'для bus.gov.ru'!C6</f>
        <v>215</v>
      </c>
      <c r="D17" s="10">
        <f>'для bus.gov.ru'!D6</f>
        <v>86</v>
      </c>
      <c r="E17" s="18">
        <f>'для bus.gov.ru'!E6</f>
        <v>0.4</v>
      </c>
      <c r="F17" s="11" t="s">
        <v>159</v>
      </c>
      <c r="G17" s="12">
        <f>'Рейтинговая таблица организаций'!D6</f>
        <v>14</v>
      </c>
      <c r="H17" s="12">
        <f>'Рейтинговая таблица организаций'!E6</f>
        <v>14</v>
      </c>
      <c r="I17" s="11" t="s">
        <v>160</v>
      </c>
      <c r="J17" s="12">
        <f>'Рейтинговая таблица организаций'!F6</f>
        <v>60</v>
      </c>
      <c r="K17" s="12">
        <f>'Рейтинговая таблица организаций'!G6</f>
        <v>60</v>
      </c>
      <c r="L17" s="13" t="str">
        <f>IF('Рейтинговая таблица организаций'!H6&lt;1,"Отсутствуют или не функционируют дистанционные способы взаимодействия",(IF('Рейтинговая таблица организаций'!H6&lt;4,"В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7" s="20">
        <f>'Рейтинговая таблица организаций'!H6</f>
        <v>4</v>
      </c>
      <c r="N17" s="13">
        <f>IF('Рейтинговая таблица организаций'!H6&lt;1,0,(IF('Рейтинговая таблица организаций'!H6&lt;4,30,100)))</f>
        <v>100</v>
      </c>
      <c r="O17" s="13" t="s">
        <v>161</v>
      </c>
      <c r="P17" s="13">
        <f>'Рейтинговая таблица организаций'!I6</f>
        <v>86</v>
      </c>
      <c r="Q17" s="13">
        <f>'Рейтинговая таблица организаций'!J6</f>
        <v>86</v>
      </c>
      <c r="R17" s="13" t="s">
        <v>162</v>
      </c>
      <c r="S17" s="13">
        <f>'Рейтинговая таблица организаций'!K6</f>
        <v>86</v>
      </c>
      <c r="T17" s="13">
        <f>'Рейтинговая таблица организаций'!L6</f>
        <v>86</v>
      </c>
      <c r="U17" s="13" t="str">
        <f>IF('Рейтинговая таблица организаций'!U6&lt;1,"Отсутствуют комфортные условия",(IF('Рейтинговая таблица организаций'!U6&lt;5,"Количество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7" s="20">
        <f>'Рейтинговая таблица организаций'!U6</f>
        <v>5</v>
      </c>
      <c r="W17" s="13">
        <f>IF('Рейтинговая таблица организаций'!U6&lt;1,0,(IF('Рейтинговая таблица организаций'!U6&lt;4,20,100)))</f>
        <v>100</v>
      </c>
      <c r="X17" s="13" t="s">
        <v>163</v>
      </c>
      <c r="Y17" s="13">
        <f>'Рейтинговая таблица организаций'!X6</f>
        <v>86</v>
      </c>
      <c r="Z17" s="13">
        <f>'Рейтинговая таблица организаций'!Y6</f>
        <v>86</v>
      </c>
      <c r="AA17" s="13" t="str">
        <f>IF('Рейтинговая таблица организаций'!AD6&lt;1,"Отсутствуют условия доступности для инвалидов",(IF('Рейтинговая таблица организаций'!AD6&lt;5,"Количество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7" s="19">
        <f>'Рейтинговая таблица организаций'!AD6</f>
        <v>6</v>
      </c>
      <c r="AC17" s="13">
        <f>IF('Рейтинговая таблица организаций'!AD6&lt;1,0,(IF('Рейтинговая таблица организаций'!AD6&lt;5,20,100)))</f>
        <v>100</v>
      </c>
      <c r="AD17" s="13" t="str">
        <f>IF('Рейтинговая таблица организаций'!AE6&lt;1,"Отсутствуют условия доступности, позволяющие инвалидам получать услуги наравне с другими",(IF('Рейтинговая таблица организаций'!AE6&lt;5,"Количество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7" s="20">
        <f>'Рейтинговая таблица организаций'!AE6</f>
        <v>4</v>
      </c>
      <c r="AF17" s="13">
        <f>IF('Рейтинговая таблица организаций'!AE6&lt;1,0,(IF('Рейтинговая таблица организаций'!AE6&lt;5,20,100)))</f>
        <v>20</v>
      </c>
      <c r="AG17" s="13" t="s">
        <v>164</v>
      </c>
      <c r="AH17" s="13">
        <f>'Рейтинговая таблица организаций'!AF6</f>
        <v>22</v>
      </c>
      <c r="AI17" s="13">
        <f>'Рейтинговая таблица организаций'!AG6</f>
        <v>22</v>
      </c>
      <c r="AJ17" s="13" t="s">
        <v>165</v>
      </c>
      <c r="AK17" s="13">
        <f>'Рейтинговая таблица организаций'!AL6</f>
        <v>86</v>
      </c>
      <c r="AL17" s="13">
        <f>'Рейтинговая таблица организаций'!AM6</f>
        <v>86</v>
      </c>
      <c r="AM17" s="13" t="s">
        <v>166</v>
      </c>
      <c r="AN17" s="13">
        <f>'Рейтинговая таблица организаций'!AN6</f>
        <v>86</v>
      </c>
      <c r="AO17" s="13">
        <f>'Рейтинговая таблица организаций'!AO6</f>
        <v>86</v>
      </c>
      <c r="AP17" s="13" t="s">
        <v>167</v>
      </c>
      <c r="AQ17" s="13">
        <f>'Рейтинговая таблица организаций'!AP6</f>
        <v>86</v>
      </c>
      <c r="AR17" s="13">
        <f>'Рейтинговая таблица организаций'!AQ6</f>
        <v>86</v>
      </c>
      <c r="AS17" s="13" t="s">
        <v>168</v>
      </c>
      <c r="AT17" s="13">
        <f>'Рейтинговая таблица организаций'!AV6</f>
        <v>86</v>
      </c>
      <c r="AU17" s="13">
        <f>'Рейтинговая таблица организаций'!AW6</f>
        <v>86</v>
      </c>
      <c r="AV17" s="13" t="s">
        <v>169</v>
      </c>
      <c r="AW17" s="13">
        <f>'Рейтинговая таблица организаций'!AX6</f>
        <v>86</v>
      </c>
      <c r="AX17" s="13">
        <f>'Рейтинговая таблица организаций'!AY6</f>
        <v>86</v>
      </c>
      <c r="AY17" s="13" t="s">
        <v>170</v>
      </c>
      <c r="AZ17" s="13">
        <f>'Рейтинговая таблица организаций'!AZ6</f>
        <v>86</v>
      </c>
      <c r="BA17" s="13">
        <f>'Рейтинговая таблица организаций'!BA6</f>
        <v>86</v>
      </c>
    </row>
    <row r="18" spans="1:53" ht="15.75">
      <c r="A18" s="10">
        <f>'бланки '!D9</f>
        <v>99</v>
      </c>
      <c r="B18" s="10" t="str">
        <f>'бланки '!C9</f>
        <v>Муниципальное автономное общеобразовательное учреждение «Средняя общеобразовательная школа с.Ново-Кусково Асиновского района Томской области»</v>
      </c>
      <c r="C18" s="10">
        <f>'для bus.gov.ru'!C7</f>
        <v>296</v>
      </c>
      <c r="D18" s="10">
        <f>'для bus.gov.ru'!D7</f>
        <v>119</v>
      </c>
      <c r="E18" s="18">
        <f>'для bus.gov.ru'!E7</f>
        <v>0.40202702702702703</v>
      </c>
      <c r="F18" s="11" t="s">
        <v>159</v>
      </c>
      <c r="G18" s="12">
        <f>'Рейтинговая таблица организаций'!D7</f>
        <v>14</v>
      </c>
      <c r="H18" s="12">
        <f>'Рейтинговая таблица организаций'!E7</f>
        <v>14</v>
      </c>
      <c r="I18" s="11" t="s">
        <v>160</v>
      </c>
      <c r="J18" s="12">
        <f>'Рейтинговая таблица организаций'!F7</f>
        <v>60</v>
      </c>
      <c r="K18" s="12">
        <f>'Рейтинговая таблица организаций'!G7</f>
        <v>60</v>
      </c>
      <c r="L18" s="13" t="str">
        <f>IF('Рейтинговая таблица организаций'!H7&lt;1,"Отсутствуют или не функционируют дистанционные способы взаимодействия",(IF('Рейтинговая таблица организаций'!H7&lt;4,"В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8" s="20">
        <f>'Рейтинговая таблица организаций'!H7</f>
        <v>4</v>
      </c>
      <c r="N18" s="13">
        <f>IF('Рейтинговая таблица организаций'!H7&lt;1,0,(IF('Рейтинговая таблица организаций'!H7&lt;4,30,100)))</f>
        <v>100</v>
      </c>
      <c r="O18" s="13" t="s">
        <v>161</v>
      </c>
      <c r="P18" s="13">
        <f>'Рейтинговая таблица организаций'!I7</f>
        <v>119</v>
      </c>
      <c r="Q18" s="13">
        <f>'Рейтинговая таблица организаций'!J7</f>
        <v>119</v>
      </c>
      <c r="R18" s="13" t="s">
        <v>162</v>
      </c>
      <c r="S18" s="13">
        <f>'Рейтинговая таблица организаций'!K7</f>
        <v>119</v>
      </c>
      <c r="T18" s="13">
        <f>'Рейтинговая таблица организаций'!L7</f>
        <v>119</v>
      </c>
      <c r="U18" s="13" t="str">
        <f>IF('Рейтинговая таблица организаций'!U7&lt;1,"Отсутствуют комфортные условия",(IF('Рейтинговая таблица организаций'!U7&lt;5,"Количество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8" s="20">
        <f>'Рейтинговая таблица организаций'!U7</f>
        <v>5</v>
      </c>
      <c r="W18" s="13">
        <f>IF('Рейтинговая таблица организаций'!U7&lt;1,0,(IF('Рейтинговая таблица организаций'!U7&lt;4,20,100)))</f>
        <v>100</v>
      </c>
      <c r="X18" s="13" t="s">
        <v>163</v>
      </c>
      <c r="Y18" s="13">
        <f>'Рейтинговая таблица организаций'!X7</f>
        <v>119</v>
      </c>
      <c r="Z18" s="13">
        <f>'Рейтинговая таблица организаций'!Y7</f>
        <v>119</v>
      </c>
      <c r="AA18" s="13" t="str">
        <f>IF('Рейтинговая таблица организаций'!AD7&lt;1,"Отсутствуют условия доступности для инвалидов",(IF('Рейтинговая таблица организаций'!AD7&lt;5,"Количество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18" s="19">
        <f>'Рейтинговая таблица организаций'!AD7</f>
        <v>5</v>
      </c>
      <c r="AC18" s="13">
        <f>IF('Рейтинговая таблица организаций'!AD7&lt;1,0,(IF('Рейтинговая таблица организаций'!AD7&lt;5,20,100)))</f>
        <v>100</v>
      </c>
      <c r="AD18" s="13" t="str">
        <f>IF('Рейтинговая таблица организаций'!AE7&lt;1,"Отсутствуют условия доступности, позволяющие инвалидам получать услуги наравне с другими",(IF('Рейтинговая таблица организаций'!AE7&lt;5,"Количество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8" s="20">
        <f>'Рейтинговая таблица организаций'!AE7</f>
        <v>4</v>
      </c>
      <c r="AF18" s="13">
        <f>IF('Рейтинговая таблица организаций'!AE7&lt;1,0,(IF('Рейтинговая таблица организаций'!AE7&lt;5,20,100)))</f>
        <v>20</v>
      </c>
      <c r="AG18" s="13" t="s">
        <v>164</v>
      </c>
      <c r="AH18" s="13">
        <f>'Рейтинговая таблица организаций'!AF7</f>
        <v>30</v>
      </c>
      <c r="AI18" s="13">
        <f>'Рейтинговая таблица организаций'!AG7</f>
        <v>30</v>
      </c>
      <c r="AJ18" s="13" t="s">
        <v>165</v>
      </c>
      <c r="AK18" s="13">
        <f>'Рейтинговая таблица организаций'!AL7</f>
        <v>119</v>
      </c>
      <c r="AL18" s="13">
        <f>'Рейтинговая таблица организаций'!AM7</f>
        <v>119</v>
      </c>
      <c r="AM18" s="13" t="s">
        <v>166</v>
      </c>
      <c r="AN18" s="13">
        <f>'Рейтинговая таблица организаций'!AN7</f>
        <v>119</v>
      </c>
      <c r="AO18" s="13">
        <f>'Рейтинговая таблица организаций'!AO7</f>
        <v>119</v>
      </c>
      <c r="AP18" s="13" t="s">
        <v>167</v>
      </c>
      <c r="AQ18" s="13">
        <f>'Рейтинговая таблица организаций'!AP7</f>
        <v>119</v>
      </c>
      <c r="AR18" s="13">
        <f>'Рейтинговая таблица организаций'!AQ7</f>
        <v>119</v>
      </c>
      <c r="AS18" s="13" t="s">
        <v>168</v>
      </c>
      <c r="AT18" s="13">
        <f>'Рейтинговая таблица организаций'!AV7</f>
        <v>119</v>
      </c>
      <c r="AU18" s="13">
        <f>'Рейтинговая таблица организаций'!AW7</f>
        <v>119</v>
      </c>
      <c r="AV18" s="13" t="s">
        <v>169</v>
      </c>
      <c r="AW18" s="13">
        <f>'Рейтинговая таблица организаций'!AX7</f>
        <v>119</v>
      </c>
      <c r="AX18" s="13">
        <f>'Рейтинговая таблица организаций'!AY7</f>
        <v>119</v>
      </c>
      <c r="AY18" s="13" t="s">
        <v>170</v>
      </c>
      <c r="AZ18" s="13">
        <f>'Рейтинговая таблица организаций'!AZ7</f>
        <v>119</v>
      </c>
      <c r="BA18" s="13">
        <f>'Рейтинговая таблица организаций'!BA7</f>
        <v>119</v>
      </c>
    </row>
    <row r="19" spans="1:53" ht="15.75">
      <c r="A19" s="10">
        <f>'бланки '!D10</f>
        <v>100</v>
      </c>
      <c r="B19" s="10" t="str">
        <f>'бланки '!C10</f>
        <v>Муниципальное автономное общеобразовательное учреждение-основная общеобразовательная школа с.Больше-Дорохово Асиновского района Томской области</v>
      </c>
      <c r="C19" s="10">
        <f>'для bus.gov.ru'!C8</f>
        <v>54</v>
      </c>
      <c r="D19" s="10">
        <f>'для bus.gov.ru'!D8</f>
        <v>22</v>
      </c>
      <c r="E19" s="18">
        <f>'для bus.gov.ru'!E8</f>
        <v>0.40740740740740738</v>
      </c>
      <c r="F19" s="11" t="s">
        <v>159</v>
      </c>
      <c r="G19" s="12">
        <f>'Рейтинговая таблица организаций'!D8</f>
        <v>14</v>
      </c>
      <c r="H19" s="12">
        <f>'Рейтинговая таблица организаций'!E8</f>
        <v>14</v>
      </c>
      <c r="I19" s="11" t="s">
        <v>160</v>
      </c>
      <c r="J19" s="12">
        <f>'Рейтинговая таблица организаций'!F8</f>
        <v>60</v>
      </c>
      <c r="K19" s="12">
        <f>'Рейтинговая таблица организаций'!G8</f>
        <v>60</v>
      </c>
      <c r="L19" s="13" t="str">
        <f>IF('Рейтинговая таблица организаций'!H8&lt;1,"Отсутствуют или не функционируют дистанционные способы взаимодействия",(IF('Рейтинговая таблица организаций'!H8&lt;4,"В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19" s="20">
        <f>'Рейтинговая таблица организаций'!H8</f>
        <v>4</v>
      </c>
      <c r="N19" s="13">
        <f>IF('Рейтинговая таблица организаций'!H8&lt;1,0,(IF('Рейтинговая таблица организаций'!H8&lt;4,30,100)))</f>
        <v>100</v>
      </c>
      <c r="O19" s="13" t="s">
        <v>161</v>
      </c>
      <c r="P19" s="13">
        <f>'Рейтинговая таблица организаций'!I8</f>
        <v>22</v>
      </c>
      <c r="Q19" s="13">
        <f>'Рейтинговая таблица организаций'!J8</f>
        <v>22</v>
      </c>
      <c r="R19" s="13" t="s">
        <v>162</v>
      </c>
      <c r="S19" s="13">
        <f>'Рейтинговая таблица организаций'!K8</f>
        <v>22</v>
      </c>
      <c r="T19" s="13">
        <f>'Рейтинговая таблица организаций'!L8</f>
        <v>22</v>
      </c>
      <c r="U19" s="13" t="str">
        <f>IF('Рейтинговая таблица организаций'!U8&lt;1,"Отсутствуют комфортные условия",(IF('Рейтинговая таблица организаций'!U8&lt;5,"Количество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19" s="20">
        <f>'Рейтинговая таблица организаций'!U8</f>
        <v>5</v>
      </c>
      <c r="W19" s="13">
        <f>IF('Рейтинговая таблица организаций'!U8&lt;1,0,(IF('Рейтинговая таблица организаций'!U8&lt;4,20,100)))</f>
        <v>100</v>
      </c>
      <c r="X19" s="13" t="s">
        <v>163</v>
      </c>
      <c r="Y19" s="13">
        <f>'Рейтинговая таблица организаций'!X8</f>
        <v>22</v>
      </c>
      <c r="Z19" s="13">
        <f>'Рейтинговая таблица организаций'!Y8</f>
        <v>22</v>
      </c>
      <c r="AA19" s="13" t="str">
        <f>IF('Рейтинговая таблица организаций'!AD8&lt;1,"Отсутствуют условия доступности для инвалидов",(IF('Рейтинговая таблица организаций'!AD8&lt;5,"Количество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19" s="19">
        <f>'Рейтинговая таблица организаций'!AD8</f>
        <v>3</v>
      </c>
      <c r="AC19" s="13">
        <f>IF('Рейтинговая таблица организаций'!AD8&lt;1,0,(IF('Рейтинговая таблица организаций'!AD8&lt;5,20,100)))</f>
        <v>20</v>
      </c>
      <c r="AD19" s="13" t="str">
        <f>IF('Рейтинговая таблица организаций'!AE8&lt;1,"Отсутствуют условия доступности, позволяющие инвалидам получать услуги наравне с другими",(IF('Рейтинговая таблица организаций'!AE8&lt;5,"Количество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19" s="20">
        <f>'Рейтинговая таблица организаций'!AE8</f>
        <v>2</v>
      </c>
      <c r="AF19" s="13">
        <f>IF('Рейтинговая таблица организаций'!AE8&lt;1,0,(IF('Рейтинговая таблица организаций'!AE8&lt;5,20,100)))</f>
        <v>20</v>
      </c>
      <c r="AG19" s="13" t="s">
        <v>164</v>
      </c>
      <c r="AH19" s="13">
        <f>'Рейтинговая таблица организаций'!AF8</f>
        <v>6</v>
      </c>
      <c r="AI19" s="13">
        <f>'Рейтинговая таблица организаций'!AG8</f>
        <v>6</v>
      </c>
      <c r="AJ19" s="13" t="s">
        <v>165</v>
      </c>
      <c r="AK19" s="13">
        <f>'Рейтинговая таблица организаций'!AL8</f>
        <v>22</v>
      </c>
      <c r="AL19" s="13">
        <f>'Рейтинговая таблица организаций'!AM8</f>
        <v>22</v>
      </c>
      <c r="AM19" s="13" t="s">
        <v>166</v>
      </c>
      <c r="AN19" s="13">
        <f>'Рейтинговая таблица организаций'!AN8</f>
        <v>22</v>
      </c>
      <c r="AO19" s="13">
        <f>'Рейтинговая таблица организаций'!AO8</f>
        <v>22</v>
      </c>
      <c r="AP19" s="13" t="s">
        <v>167</v>
      </c>
      <c r="AQ19" s="13">
        <f>'Рейтинговая таблица организаций'!AP8</f>
        <v>22</v>
      </c>
      <c r="AR19" s="13">
        <f>'Рейтинговая таблица организаций'!AQ8</f>
        <v>22</v>
      </c>
      <c r="AS19" s="13" t="s">
        <v>168</v>
      </c>
      <c r="AT19" s="13">
        <f>'Рейтинговая таблица организаций'!AV8</f>
        <v>22</v>
      </c>
      <c r="AU19" s="13">
        <f>'Рейтинговая таблица организаций'!AW8</f>
        <v>22</v>
      </c>
      <c r="AV19" s="13" t="s">
        <v>169</v>
      </c>
      <c r="AW19" s="13">
        <f>'Рейтинговая таблица организаций'!AX8</f>
        <v>22</v>
      </c>
      <c r="AX19" s="13">
        <f>'Рейтинговая таблица организаций'!AY8</f>
        <v>22</v>
      </c>
      <c r="AY19" s="13" t="s">
        <v>170</v>
      </c>
      <c r="AZ19" s="13">
        <f>'Рейтинговая таблица организаций'!AZ8</f>
        <v>22</v>
      </c>
      <c r="BA19" s="13">
        <f>'Рейтинговая таблица организаций'!BA8</f>
        <v>22</v>
      </c>
    </row>
    <row r="20" spans="1:53" ht="15.75">
      <c r="A20" s="10">
        <f>'бланки '!D11</f>
        <v>101</v>
      </c>
      <c r="B20" s="10" t="str">
        <f>'бланки '!C11</f>
        <v>Муниципальное автономное общеобразовательное учреждение – средняя общеобразовательная школа с. Минаевки Асиновского района Томской области</v>
      </c>
      <c r="C20" s="10">
        <f>'для bus.gov.ru'!C9</f>
        <v>104</v>
      </c>
      <c r="D20" s="10">
        <f>'для bus.gov.ru'!D9</f>
        <v>42</v>
      </c>
      <c r="E20" s="18">
        <f>'для bus.gov.ru'!E9</f>
        <v>0.40384615384615385</v>
      </c>
      <c r="F20" s="11" t="s">
        <v>159</v>
      </c>
      <c r="G20" s="12">
        <f>'Рейтинговая таблица организаций'!D9</f>
        <v>14</v>
      </c>
      <c r="H20" s="12">
        <f>'Рейтинговая таблица организаций'!E9</f>
        <v>14</v>
      </c>
      <c r="I20" s="11" t="s">
        <v>160</v>
      </c>
      <c r="J20" s="12">
        <f>'Рейтинговая таблица организаций'!F9</f>
        <v>60</v>
      </c>
      <c r="K20" s="12">
        <f>'Рейтинговая таблица организаций'!G9</f>
        <v>60</v>
      </c>
      <c r="L20" s="13" t="str">
        <f>IF('Рейтинговая таблица организаций'!H9&lt;1,"Отсутствуют или не функционируют дистанционные способы взаимодействия",(IF('Рейтинговая таблица организаций'!H9&lt;4,"В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0" s="20">
        <f>'Рейтинговая таблица организаций'!H9</f>
        <v>4</v>
      </c>
      <c r="N20" s="13">
        <f>IF('Рейтинговая таблица организаций'!H9&lt;1,0,(IF('Рейтинговая таблица организаций'!H9&lt;4,30,100)))</f>
        <v>100</v>
      </c>
      <c r="O20" s="13" t="s">
        <v>161</v>
      </c>
      <c r="P20" s="13">
        <f>'Рейтинговая таблица организаций'!I9</f>
        <v>42</v>
      </c>
      <c r="Q20" s="13">
        <f>'Рейтинговая таблица организаций'!J9</f>
        <v>42</v>
      </c>
      <c r="R20" s="13" t="s">
        <v>162</v>
      </c>
      <c r="S20" s="13">
        <f>'Рейтинговая таблица организаций'!K9</f>
        <v>42</v>
      </c>
      <c r="T20" s="13">
        <f>'Рейтинговая таблица организаций'!L9</f>
        <v>42</v>
      </c>
      <c r="U20" s="13" t="str">
        <f>IF('Рейтинговая таблица организаций'!U9&lt;1,"Отсутствуют комфортные условия",(IF('Рейтинговая таблица организаций'!U9&lt;5,"Количество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0" s="20">
        <f>'Рейтинговая таблица организаций'!U9</f>
        <v>5</v>
      </c>
      <c r="W20" s="13">
        <f>IF('Рейтинговая таблица организаций'!U9&lt;1,0,(IF('Рейтинговая таблица организаций'!U9&lt;4,20,100)))</f>
        <v>100</v>
      </c>
      <c r="X20" s="13" t="s">
        <v>163</v>
      </c>
      <c r="Y20" s="13">
        <f>'Рейтинговая таблица организаций'!X9</f>
        <v>42</v>
      </c>
      <c r="Z20" s="13">
        <f>'Рейтинговая таблица организаций'!Y9</f>
        <v>42</v>
      </c>
      <c r="AA20" s="13" t="str">
        <f>IF('Рейтинговая таблица организаций'!AD9&lt;1,"Отсутствуют условия доступности для инвалидов",(IF('Рейтинговая таблица организаций'!AD9&lt;5,"Количество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0" s="19">
        <f>'Рейтинговая таблица организаций'!AD9</f>
        <v>4</v>
      </c>
      <c r="AC20" s="13">
        <f>IF('Рейтинговая таблица организаций'!AD9&lt;1,0,(IF('Рейтинговая таблица организаций'!AD9&lt;5,20,100)))</f>
        <v>20</v>
      </c>
      <c r="AD20" s="13" t="str">
        <f>IF('Рейтинговая таблица организаций'!AE9&lt;1,"Отсутствуют условия доступности, позволяющие инвалидам получать услуги наравне с другими",(IF('Рейтинговая таблица организаций'!AE9&lt;5,"Количество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0" s="20">
        <f>'Рейтинговая таблица организаций'!AE9</f>
        <v>3</v>
      </c>
      <c r="AF20" s="13">
        <f>IF('Рейтинговая таблица организаций'!AE9&lt;1,0,(IF('Рейтинговая таблица организаций'!AE9&lt;5,20,100)))</f>
        <v>20</v>
      </c>
      <c r="AG20" s="13" t="s">
        <v>164</v>
      </c>
      <c r="AH20" s="13">
        <f>'Рейтинговая таблица организаций'!AF9</f>
        <v>11</v>
      </c>
      <c r="AI20" s="13">
        <f>'Рейтинговая таблица организаций'!AG9</f>
        <v>11</v>
      </c>
      <c r="AJ20" s="13" t="s">
        <v>165</v>
      </c>
      <c r="AK20" s="13">
        <f>'Рейтинговая таблица организаций'!AL9</f>
        <v>42</v>
      </c>
      <c r="AL20" s="13">
        <f>'Рейтинговая таблица организаций'!AM9</f>
        <v>42</v>
      </c>
      <c r="AM20" s="13" t="s">
        <v>166</v>
      </c>
      <c r="AN20" s="13">
        <f>'Рейтинговая таблица организаций'!AN9</f>
        <v>42</v>
      </c>
      <c r="AO20" s="13">
        <f>'Рейтинговая таблица организаций'!AO9</f>
        <v>42</v>
      </c>
      <c r="AP20" s="13" t="s">
        <v>167</v>
      </c>
      <c r="AQ20" s="13">
        <f>'Рейтинговая таблица организаций'!AP9</f>
        <v>42</v>
      </c>
      <c r="AR20" s="13">
        <f>'Рейтинговая таблица организаций'!AQ9</f>
        <v>42</v>
      </c>
      <c r="AS20" s="13" t="s">
        <v>168</v>
      </c>
      <c r="AT20" s="13">
        <f>'Рейтинговая таблица организаций'!AV9</f>
        <v>42</v>
      </c>
      <c r="AU20" s="13">
        <f>'Рейтинговая таблица организаций'!AW9</f>
        <v>42</v>
      </c>
      <c r="AV20" s="13" t="s">
        <v>169</v>
      </c>
      <c r="AW20" s="13">
        <f>'Рейтинговая таблица организаций'!AX9</f>
        <v>42</v>
      </c>
      <c r="AX20" s="13">
        <f>'Рейтинговая таблица организаций'!AY9</f>
        <v>42</v>
      </c>
      <c r="AY20" s="13" t="s">
        <v>170</v>
      </c>
      <c r="AZ20" s="13">
        <f>'Рейтинговая таблица организаций'!AZ9</f>
        <v>42</v>
      </c>
      <c r="BA20" s="13">
        <f>'Рейтинговая таблица организаций'!BA9</f>
        <v>42</v>
      </c>
    </row>
    <row r="21" spans="1:53" ht="15.75">
      <c r="A21" s="10">
        <f>'бланки '!D12</f>
        <v>102</v>
      </c>
      <c r="B21" s="10" t="str">
        <f>'бланки '!C12</f>
        <v>Муниципальное автономное общеобразовательное учреждение - средняя общеобразовательная школа с. Новиковка Асиновского района Томской области</v>
      </c>
      <c r="C21" s="10">
        <f>'для bus.gov.ru'!C10</f>
        <v>160</v>
      </c>
      <c r="D21" s="10">
        <f>'для bus.gov.ru'!D10</f>
        <v>64</v>
      </c>
      <c r="E21" s="18">
        <f>'для bus.gov.ru'!E10</f>
        <v>0.4</v>
      </c>
      <c r="F21" s="11" t="s">
        <v>159</v>
      </c>
      <c r="G21" s="12">
        <f>'Рейтинговая таблица организаций'!D10</f>
        <v>14</v>
      </c>
      <c r="H21" s="12">
        <f>'Рейтинговая таблица организаций'!E10</f>
        <v>14</v>
      </c>
      <c r="I21" s="11" t="s">
        <v>160</v>
      </c>
      <c r="J21" s="12">
        <f>'Рейтинговая таблица организаций'!F10</f>
        <v>60</v>
      </c>
      <c r="K21" s="12">
        <f>'Рейтинговая таблица организаций'!G10</f>
        <v>60</v>
      </c>
      <c r="L21" s="13" t="str">
        <f>IF('Рейтинговая таблица организаций'!H10&lt;1,"Отсутствуют или не функционируют дистанционные способы взаимодействия",(IF('Рейтинговая таблица организаций'!H10&lt;4,"В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1" s="20">
        <f>'Рейтинговая таблица организаций'!H10</f>
        <v>4</v>
      </c>
      <c r="N21" s="13">
        <f>IF('Рейтинговая таблица организаций'!H10&lt;1,0,(IF('Рейтинговая таблица организаций'!H10&lt;4,30,100)))</f>
        <v>100</v>
      </c>
      <c r="O21" s="13" t="s">
        <v>161</v>
      </c>
      <c r="P21" s="13">
        <f>'Рейтинговая таблица организаций'!I10</f>
        <v>64</v>
      </c>
      <c r="Q21" s="13">
        <f>'Рейтинговая таблица организаций'!J10</f>
        <v>64</v>
      </c>
      <c r="R21" s="13" t="s">
        <v>162</v>
      </c>
      <c r="S21" s="13">
        <f>'Рейтинговая таблица организаций'!K10</f>
        <v>64</v>
      </c>
      <c r="T21" s="13">
        <f>'Рейтинговая таблица организаций'!L10</f>
        <v>64</v>
      </c>
      <c r="U21" s="13" t="str">
        <f>IF('Рейтинговая таблица организаций'!U10&lt;1,"Отсутствуют комфортные условия",(IF('Рейтинговая таблица организаций'!U10&lt;5,"Количество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1" s="20">
        <f>'Рейтинговая таблица организаций'!U10</f>
        <v>5</v>
      </c>
      <c r="W21" s="13">
        <f>IF('Рейтинговая таблица организаций'!U10&lt;1,0,(IF('Рейтинговая таблица организаций'!U10&lt;4,20,100)))</f>
        <v>100</v>
      </c>
      <c r="X21" s="13" t="s">
        <v>163</v>
      </c>
      <c r="Y21" s="13">
        <f>'Рейтинговая таблица организаций'!X10</f>
        <v>64</v>
      </c>
      <c r="Z21" s="13">
        <f>'Рейтинговая таблица организаций'!Y10</f>
        <v>64</v>
      </c>
      <c r="AA21" s="13" t="str">
        <f>IF('Рейтинговая таблица организаций'!AD10&lt;1,"Отсутствуют условия доступности для инвалидов",(IF('Рейтинговая таблица организаций'!AD10&lt;5,"Количество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1" s="19">
        <f>'Рейтинговая таблица организаций'!AD10</f>
        <v>2</v>
      </c>
      <c r="AC21" s="13">
        <f>IF('Рейтинговая таблица организаций'!AD10&lt;1,0,(IF('Рейтинговая таблица организаций'!AD10&lt;5,20,100)))</f>
        <v>20</v>
      </c>
      <c r="AD21" s="13" t="str">
        <f>IF('Рейтинговая таблица организаций'!AE10&lt;1,"Отсутствуют условия доступности, позволяющие инвалидам получать услуги наравне с другими",(IF('Рейтинговая таблица организаций'!AE10&lt;5,"Количество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1" s="20">
        <f>'Рейтинговая таблица организаций'!AE10</f>
        <v>3</v>
      </c>
      <c r="AF21" s="13">
        <f>IF('Рейтинговая таблица организаций'!AE10&lt;1,0,(IF('Рейтинговая таблица организаций'!AE10&lt;5,20,100)))</f>
        <v>20</v>
      </c>
      <c r="AG21" s="13" t="s">
        <v>164</v>
      </c>
      <c r="AH21" s="13">
        <f>'Рейтинговая таблица организаций'!AF10</f>
        <v>16</v>
      </c>
      <c r="AI21" s="13">
        <f>'Рейтинговая таблица организаций'!AG10</f>
        <v>16</v>
      </c>
      <c r="AJ21" s="13" t="s">
        <v>165</v>
      </c>
      <c r="AK21" s="13">
        <f>'Рейтинговая таблица организаций'!AL10</f>
        <v>64</v>
      </c>
      <c r="AL21" s="13">
        <f>'Рейтинговая таблица организаций'!AM10</f>
        <v>64</v>
      </c>
      <c r="AM21" s="13" t="s">
        <v>166</v>
      </c>
      <c r="AN21" s="13">
        <f>'Рейтинговая таблица организаций'!AN10</f>
        <v>64</v>
      </c>
      <c r="AO21" s="13">
        <f>'Рейтинговая таблица организаций'!AO10</f>
        <v>64</v>
      </c>
      <c r="AP21" s="13" t="s">
        <v>167</v>
      </c>
      <c r="AQ21" s="13">
        <f>'Рейтинговая таблица организаций'!AP10</f>
        <v>64</v>
      </c>
      <c r="AR21" s="13">
        <f>'Рейтинговая таблица организаций'!AQ10</f>
        <v>64</v>
      </c>
      <c r="AS21" s="13" t="s">
        <v>168</v>
      </c>
      <c r="AT21" s="13">
        <f>'Рейтинговая таблица организаций'!AV10</f>
        <v>64</v>
      </c>
      <c r="AU21" s="13">
        <f>'Рейтинговая таблица организаций'!AW10</f>
        <v>64</v>
      </c>
      <c r="AV21" s="13" t="s">
        <v>169</v>
      </c>
      <c r="AW21" s="13">
        <f>'Рейтинговая таблица организаций'!AX10</f>
        <v>64</v>
      </c>
      <c r="AX21" s="13">
        <f>'Рейтинговая таблица организаций'!AY10</f>
        <v>64</v>
      </c>
      <c r="AY21" s="13" t="s">
        <v>170</v>
      </c>
      <c r="AZ21" s="13">
        <f>'Рейтинговая таблица организаций'!AZ10</f>
        <v>64</v>
      </c>
      <c r="BA21" s="13">
        <f>'Рейтинговая таблица организаций'!BA10</f>
        <v>64</v>
      </c>
    </row>
    <row r="22" spans="1:53" ht="15.75">
      <c r="A22" s="10">
        <f>'бланки '!D13</f>
        <v>103</v>
      </c>
      <c r="B22" s="10" t="str">
        <f>'бланки '!C13</f>
        <v>Муниципальное автономное общеобразовательное учреждение «Общеобразовательная школа № 5 г. Асино»</v>
      </c>
      <c r="C22" s="10">
        <f>'для bus.gov.ru'!C11</f>
        <v>518</v>
      </c>
      <c r="D22" s="10">
        <f>'для bus.gov.ru'!D11</f>
        <v>208</v>
      </c>
      <c r="E22" s="18">
        <f>'для bus.gov.ru'!E11</f>
        <v>0.40154440154440152</v>
      </c>
      <c r="F22" s="11" t="s">
        <v>159</v>
      </c>
      <c r="G22" s="12">
        <f>'Рейтинговая таблица организаций'!D11</f>
        <v>14</v>
      </c>
      <c r="H22" s="12">
        <f>'Рейтинговая таблица организаций'!E11</f>
        <v>14</v>
      </c>
      <c r="I22" s="11" t="s">
        <v>160</v>
      </c>
      <c r="J22" s="12">
        <f>'Рейтинговая таблица организаций'!F11</f>
        <v>60</v>
      </c>
      <c r="K22" s="12">
        <f>'Рейтинговая таблица организаций'!G11</f>
        <v>60</v>
      </c>
      <c r="L22" s="13" t="str">
        <f>IF('Рейтинговая таблица организаций'!H11&lt;1,"Отсутствуют или не функционируют дистанционные способы взаимодействия",(IF('Рейтинговая таблица организаций'!H11&lt;4,"В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2" s="20">
        <f>'Рейтинговая таблица организаций'!H11</f>
        <v>4</v>
      </c>
      <c r="N22" s="13">
        <f>IF('Рейтинговая таблица организаций'!H11&lt;1,0,(IF('Рейтинговая таблица организаций'!H11&lt;4,30,100)))</f>
        <v>100</v>
      </c>
      <c r="O22" s="13" t="s">
        <v>161</v>
      </c>
      <c r="P22" s="13">
        <f>'Рейтинговая таблица организаций'!I11</f>
        <v>208</v>
      </c>
      <c r="Q22" s="13">
        <f>'Рейтинговая таблица организаций'!J11</f>
        <v>208</v>
      </c>
      <c r="R22" s="13" t="s">
        <v>162</v>
      </c>
      <c r="S22" s="13">
        <f>'Рейтинговая таблица организаций'!K11</f>
        <v>208</v>
      </c>
      <c r="T22" s="13">
        <f>'Рейтинговая таблица организаций'!L11</f>
        <v>208</v>
      </c>
      <c r="U22" s="13" t="str">
        <f>IF('Рейтинговая таблица организаций'!U11&lt;1,"Отсутствуют комфортные условия",(IF('Рейтинговая таблица организаций'!U11&lt;5,"Количество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2" s="20">
        <f>'Рейтинговая таблица организаций'!U11</f>
        <v>5</v>
      </c>
      <c r="W22" s="13">
        <f>IF('Рейтинговая таблица организаций'!U11&lt;1,0,(IF('Рейтинговая таблица организаций'!U11&lt;4,20,100)))</f>
        <v>100</v>
      </c>
      <c r="X22" s="13" t="s">
        <v>163</v>
      </c>
      <c r="Y22" s="13">
        <f>'Рейтинговая таблица организаций'!X11</f>
        <v>208</v>
      </c>
      <c r="Z22" s="13">
        <f>'Рейтинговая таблица организаций'!Y11</f>
        <v>208</v>
      </c>
      <c r="AA22" s="13" t="str">
        <f>IF('Рейтинговая таблица организаций'!AD11&lt;1,"Отсутствуют условия доступности для инвалидов",(IF('Рейтинговая таблица организаций'!AD11&lt;5,"Количество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2" s="19">
        <f>'Рейтинговая таблица организаций'!AD11</f>
        <v>1</v>
      </c>
      <c r="AC22" s="13">
        <f>IF('Рейтинговая таблица организаций'!AD11&lt;1,0,(IF('Рейтинговая таблица организаций'!AD11&lt;5,20,100)))</f>
        <v>20</v>
      </c>
      <c r="AD22" s="13" t="str">
        <f>IF('Рейтинговая таблица организаций'!AE11&lt;1,"Отсутствуют условия доступности, позволяющие инвалидам получать услуги наравне с другими",(IF('Рейтинговая таблица организаций'!AE11&lt;5,"Количество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2" s="20">
        <f>'Рейтинговая таблица организаций'!AE11</f>
        <v>4</v>
      </c>
      <c r="AF22" s="13">
        <f>IF('Рейтинговая таблица организаций'!AE11&lt;1,0,(IF('Рейтинговая таблица организаций'!AE11&lt;5,20,100)))</f>
        <v>20</v>
      </c>
      <c r="AG22" s="13" t="s">
        <v>164</v>
      </c>
      <c r="AH22" s="13">
        <f>'Рейтинговая таблица организаций'!AF11</f>
        <v>52</v>
      </c>
      <c r="AI22" s="13">
        <f>'Рейтинговая таблица организаций'!AG11</f>
        <v>52</v>
      </c>
      <c r="AJ22" s="13" t="s">
        <v>165</v>
      </c>
      <c r="AK22" s="13">
        <f>'Рейтинговая таблица организаций'!AL11</f>
        <v>208</v>
      </c>
      <c r="AL22" s="13">
        <f>'Рейтинговая таблица организаций'!AM11</f>
        <v>208</v>
      </c>
      <c r="AM22" s="13" t="s">
        <v>166</v>
      </c>
      <c r="AN22" s="13">
        <f>'Рейтинговая таблица организаций'!AN11</f>
        <v>208</v>
      </c>
      <c r="AO22" s="13">
        <f>'Рейтинговая таблица организаций'!AO11</f>
        <v>208</v>
      </c>
      <c r="AP22" s="13" t="s">
        <v>167</v>
      </c>
      <c r="AQ22" s="13">
        <f>'Рейтинговая таблица организаций'!AP11</f>
        <v>208</v>
      </c>
      <c r="AR22" s="13">
        <f>'Рейтинговая таблица организаций'!AQ11</f>
        <v>208</v>
      </c>
      <c r="AS22" s="13" t="s">
        <v>168</v>
      </c>
      <c r="AT22" s="13">
        <f>'Рейтинговая таблица организаций'!AV11</f>
        <v>208</v>
      </c>
      <c r="AU22" s="13">
        <f>'Рейтинговая таблица организаций'!AW11</f>
        <v>208</v>
      </c>
      <c r="AV22" s="13" t="s">
        <v>169</v>
      </c>
      <c r="AW22" s="13">
        <f>'Рейтинговая таблица организаций'!AX11</f>
        <v>208</v>
      </c>
      <c r="AX22" s="13">
        <f>'Рейтинговая таблица организаций'!AY11</f>
        <v>208</v>
      </c>
      <c r="AY22" s="13" t="s">
        <v>170</v>
      </c>
      <c r="AZ22" s="13">
        <f>'Рейтинговая таблица организаций'!AZ11</f>
        <v>208</v>
      </c>
      <c r="BA22" s="13">
        <f>'Рейтинговая таблица организаций'!BA11</f>
        <v>208</v>
      </c>
    </row>
    <row r="23" spans="1:53" ht="15.75">
      <c r="A23" s="10">
        <f>'бланки '!D14</f>
        <v>104</v>
      </c>
      <c r="B23" s="10" t="str">
        <f>'бланки '!C14</f>
        <v>Муниципальное автономное общеобразовательное учреждение - средняя общеобразовательная школа с. Новониколавки Асиновского района Томской области</v>
      </c>
      <c r="C23" s="10">
        <f>'для bus.gov.ru'!C12</f>
        <v>160</v>
      </c>
      <c r="D23" s="10">
        <f>'для bus.gov.ru'!D12</f>
        <v>64</v>
      </c>
      <c r="E23" s="18">
        <f>'для bus.gov.ru'!E12</f>
        <v>0.4</v>
      </c>
      <c r="F23" s="11" t="s">
        <v>159</v>
      </c>
      <c r="G23" s="12">
        <f>'Рейтинговая таблица организаций'!D12</f>
        <v>14</v>
      </c>
      <c r="H23" s="12">
        <f>'Рейтинговая таблица организаций'!E12</f>
        <v>14</v>
      </c>
      <c r="I23" s="11" t="s">
        <v>160</v>
      </c>
      <c r="J23" s="12">
        <f>'Рейтинговая таблица организаций'!F12</f>
        <v>60</v>
      </c>
      <c r="K23" s="12">
        <f>'Рейтинговая таблица организаций'!G12</f>
        <v>60</v>
      </c>
      <c r="L23" s="13" t="str">
        <f>IF('Рейтинговая таблица организаций'!H12&lt;1,"Отсутствуют или не функционируют дистанционные способы взаимодействия",(IF('Рейтинговая таблица организаций'!H12&lt;4,"В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3" s="20">
        <f>'Рейтинговая таблица организаций'!H12</f>
        <v>4</v>
      </c>
      <c r="N23" s="13">
        <f>IF('Рейтинговая таблица организаций'!H12&lt;1,0,(IF('Рейтинговая таблица организаций'!H12&lt;4,30,100)))</f>
        <v>100</v>
      </c>
      <c r="O23" s="13" t="s">
        <v>161</v>
      </c>
      <c r="P23" s="13">
        <f>'Рейтинговая таблица организаций'!I12</f>
        <v>64</v>
      </c>
      <c r="Q23" s="13">
        <f>'Рейтинговая таблица организаций'!J12</f>
        <v>64</v>
      </c>
      <c r="R23" s="13" t="s">
        <v>162</v>
      </c>
      <c r="S23" s="13">
        <f>'Рейтинговая таблица организаций'!K12</f>
        <v>64</v>
      </c>
      <c r="T23" s="13">
        <f>'Рейтинговая таблица организаций'!L12</f>
        <v>64</v>
      </c>
      <c r="U23" s="13" t="str">
        <f>IF('Рейтинговая таблица организаций'!U12&lt;1,"Отсутствуют комфортные условия",(IF('Рейтинговая таблица организаций'!U12&lt;5,"Количество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3" s="20">
        <f>'Рейтинговая таблица организаций'!U12</f>
        <v>5</v>
      </c>
      <c r="W23" s="13">
        <f>IF('Рейтинговая таблица организаций'!U12&lt;1,0,(IF('Рейтинговая таблица организаций'!U12&lt;4,20,100)))</f>
        <v>100</v>
      </c>
      <c r="X23" s="13" t="s">
        <v>163</v>
      </c>
      <c r="Y23" s="13">
        <f>'Рейтинговая таблица организаций'!X12</f>
        <v>64</v>
      </c>
      <c r="Z23" s="13">
        <f>'Рейтинговая таблица организаций'!Y12</f>
        <v>64</v>
      </c>
      <c r="AA23" s="13" t="str">
        <f>IF('Рейтинговая таблица организаций'!AD12&lt;1,"Отсутствуют условия доступности для инвалидов",(IF('Рейтинговая таблица организаций'!AD12&lt;5,"Количество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3" s="19">
        <f>'Рейтинговая таблица организаций'!AD12</f>
        <v>4</v>
      </c>
      <c r="AC23" s="13">
        <f>IF('Рейтинговая таблица организаций'!AD12&lt;1,0,(IF('Рейтинговая таблица организаций'!AD12&lt;5,20,100)))</f>
        <v>20</v>
      </c>
      <c r="AD23" s="13" t="str">
        <f>IF('Рейтинговая таблица организаций'!AE12&lt;1,"Отсутствуют условия доступности, позволяющие инвалидам получать услуги наравне с другими",(IF('Рейтинговая таблица организаций'!AE12&lt;5,"Количество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3" s="20">
        <f>'Рейтинговая таблица организаций'!AE12</f>
        <v>4</v>
      </c>
      <c r="AF23" s="13">
        <f>IF('Рейтинговая таблица организаций'!AE12&lt;1,0,(IF('Рейтинговая таблица организаций'!AE12&lt;5,20,100)))</f>
        <v>20</v>
      </c>
      <c r="AG23" s="13" t="s">
        <v>164</v>
      </c>
      <c r="AH23" s="13">
        <f>'Рейтинговая таблица организаций'!AF12</f>
        <v>16</v>
      </c>
      <c r="AI23" s="13">
        <f>'Рейтинговая таблица организаций'!AG12</f>
        <v>16</v>
      </c>
      <c r="AJ23" s="13" t="s">
        <v>165</v>
      </c>
      <c r="AK23" s="13">
        <f>'Рейтинговая таблица организаций'!AL12</f>
        <v>64</v>
      </c>
      <c r="AL23" s="13">
        <f>'Рейтинговая таблица организаций'!AM12</f>
        <v>64</v>
      </c>
      <c r="AM23" s="13" t="s">
        <v>166</v>
      </c>
      <c r="AN23" s="13">
        <f>'Рейтинговая таблица организаций'!AN12</f>
        <v>64</v>
      </c>
      <c r="AO23" s="13">
        <f>'Рейтинговая таблица организаций'!AO12</f>
        <v>64</v>
      </c>
      <c r="AP23" s="13" t="s">
        <v>167</v>
      </c>
      <c r="AQ23" s="13">
        <f>'Рейтинговая таблица организаций'!AP12</f>
        <v>64</v>
      </c>
      <c r="AR23" s="13">
        <f>'Рейтинговая таблица организаций'!AQ12</f>
        <v>64</v>
      </c>
      <c r="AS23" s="13" t="s">
        <v>168</v>
      </c>
      <c r="AT23" s="13">
        <f>'Рейтинговая таблица организаций'!AV12</f>
        <v>64</v>
      </c>
      <c r="AU23" s="13">
        <f>'Рейтинговая таблица организаций'!AW12</f>
        <v>64</v>
      </c>
      <c r="AV23" s="13" t="s">
        <v>169</v>
      </c>
      <c r="AW23" s="13">
        <f>'Рейтинговая таблица организаций'!AX12</f>
        <v>64</v>
      </c>
      <c r="AX23" s="13">
        <f>'Рейтинговая таблица организаций'!AY12</f>
        <v>64</v>
      </c>
      <c r="AY23" s="13" t="s">
        <v>170</v>
      </c>
      <c r="AZ23" s="13">
        <f>'Рейтинговая таблица организаций'!AZ12</f>
        <v>64</v>
      </c>
      <c r="BA23" s="13">
        <f>'Рейтинговая таблица организаций'!BA12</f>
        <v>64</v>
      </c>
    </row>
    <row r="24" spans="1:53" ht="15.75">
      <c r="A24" s="10">
        <f>'бланки '!D15</f>
        <v>105</v>
      </c>
      <c r="B24" s="10" t="str">
        <f>'бланки '!C15</f>
        <v>Муниципальное автономное общеобразовательное учреждение средняя общеобразовательная школа № 1 г. Асино</v>
      </c>
      <c r="C24" s="10">
        <f>'для bus.gov.ru'!C13</f>
        <v>1237</v>
      </c>
      <c r="D24" s="10">
        <f>'для bus.gov.ru'!D13</f>
        <v>495</v>
      </c>
      <c r="E24" s="18">
        <f>'для bus.gov.ru'!E13</f>
        <v>0.40016168148746967</v>
      </c>
      <c r="F24" s="11" t="s">
        <v>159</v>
      </c>
      <c r="G24" s="12">
        <f>'Рейтинговая таблица организаций'!D13</f>
        <v>14</v>
      </c>
      <c r="H24" s="12">
        <f>'Рейтинговая таблица организаций'!E13</f>
        <v>14</v>
      </c>
      <c r="I24" s="11" t="s">
        <v>160</v>
      </c>
      <c r="J24" s="12">
        <f>'Рейтинговая таблица организаций'!F13</f>
        <v>60</v>
      </c>
      <c r="K24" s="12">
        <f>'Рейтинговая таблица организаций'!G13</f>
        <v>60</v>
      </c>
      <c r="L24" s="13" t="str">
        <f>IF('Рейтинговая таблица организаций'!H13&lt;1,"Отсутствуют или не функционируют дистанционные способы взаимодействия",(IF('Рейтинговая таблица организаций'!H13&lt;4,"В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4" s="20">
        <f>'Рейтинговая таблица организаций'!H13</f>
        <v>4</v>
      </c>
      <c r="N24" s="13">
        <f>IF('Рейтинговая таблица организаций'!H13&lt;1,0,(IF('Рейтинговая таблица организаций'!H13&lt;4,30,100)))</f>
        <v>100</v>
      </c>
      <c r="O24" s="13" t="s">
        <v>161</v>
      </c>
      <c r="P24" s="13">
        <f>'Рейтинговая таблица организаций'!I13</f>
        <v>495</v>
      </c>
      <c r="Q24" s="13">
        <f>'Рейтинговая таблица организаций'!J13</f>
        <v>495</v>
      </c>
      <c r="R24" s="13" t="s">
        <v>162</v>
      </c>
      <c r="S24" s="13">
        <f>'Рейтинговая таблица организаций'!K13</f>
        <v>495</v>
      </c>
      <c r="T24" s="13">
        <f>'Рейтинговая таблица организаций'!L13</f>
        <v>495</v>
      </c>
      <c r="U24" s="13" t="str">
        <f>IF('Рейтинговая таблица организаций'!U13&lt;1,"Отсутствуют комфортные условия",(IF('Рейтинговая таблица организаций'!U13&lt;5,"Количество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4" s="20">
        <f>'Рейтинговая таблица организаций'!U13</f>
        <v>5</v>
      </c>
      <c r="W24" s="13">
        <f>IF('Рейтинговая таблица организаций'!U13&lt;1,0,(IF('Рейтинговая таблица организаций'!U13&lt;4,20,100)))</f>
        <v>100</v>
      </c>
      <c r="X24" s="13" t="s">
        <v>163</v>
      </c>
      <c r="Y24" s="13">
        <f>'Рейтинговая таблица организаций'!X13</f>
        <v>495</v>
      </c>
      <c r="Z24" s="13">
        <f>'Рейтинговая таблица организаций'!Y13</f>
        <v>495</v>
      </c>
      <c r="AA24" s="13" t="str">
        <f>IF('Рейтинговая таблица организаций'!AD13&lt;1,"Отсутствуют условия доступности для инвалидов",(IF('Рейтинговая таблица организаций'!AD13&lt;5,"Количество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4" s="19">
        <f>'Рейтинговая таблица организаций'!AD13</f>
        <v>1</v>
      </c>
      <c r="AC24" s="13">
        <f>IF('Рейтинговая таблица организаций'!AD13&lt;1,0,(IF('Рейтинговая таблица организаций'!AD13&lt;5,20,100)))</f>
        <v>20</v>
      </c>
      <c r="AD24" s="13" t="str">
        <f>IF('Рейтинговая таблица организаций'!AE13&lt;1,"Отсутствуют условия доступности, позволяющие инвалидам получать услуги наравне с другими",(IF('Рейтинговая таблица организаций'!AE13&lt;5,"Количество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4" s="20">
        <f>'Рейтинговая таблица организаций'!AE13</f>
        <v>3</v>
      </c>
      <c r="AF24" s="13">
        <f>IF('Рейтинговая таблица организаций'!AE13&lt;1,0,(IF('Рейтинговая таблица организаций'!AE13&lt;5,20,100)))</f>
        <v>20</v>
      </c>
      <c r="AG24" s="13" t="s">
        <v>164</v>
      </c>
      <c r="AH24" s="13">
        <f>'Рейтинговая таблица организаций'!AF13</f>
        <v>124</v>
      </c>
      <c r="AI24" s="13">
        <f>'Рейтинговая таблица организаций'!AG13</f>
        <v>124</v>
      </c>
      <c r="AJ24" s="13" t="s">
        <v>165</v>
      </c>
      <c r="AK24" s="13">
        <f>'Рейтинговая таблица организаций'!AL13</f>
        <v>495</v>
      </c>
      <c r="AL24" s="13">
        <f>'Рейтинговая таблица организаций'!AM13</f>
        <v>495</v>
      </c>
      <c r="AM24" s="13" t="s">
        <v>166</v>
      </c>
      <c r="AN24" s="13">
        <f>'Рейтинговая таблица организаций'!AN13</f>
        <v>495</v>
      </c>
      <c r="AO24" s="13">
        <f>'Рейтинговая таблица организаций'!AO13</f>
        <v>495</v>
      </c>
      <c r="AP24" s="13" t="s">
        <v>167</v>
      </c>
      <c r="AQ24" s="13">
        <f>'Рейтинговая таблица организаций'!AP13</f>
        <v>495</v>
      </c>
      <c r="AR24" s="13">
        <f>'Рейтинговая таблица организаций'!AQ13</f>
        <v>495</v>
      </c>
      <c r="AS24" s="13" t="s">
        <v>168</v>
      </c>
      <c r="AT24" s="13">
        <f>'Рейтинговая таблица организаций'!AV13</f>
        <v>495</v>
      </c>
      <c r="AU24" s="13">
        <f>'Рейтинговая таблица организаций'!AW13</f>
        <v>495</v>
      </c>
      <c r="AV24" s="13" t="s">
        <v>169</v>
      </c>
      <c r="AW24" s="13">
        <f>'Рейтинговая таблица организаций'!AX13</f>
        <v>495</v>
      </c>
      <c r="AX24" s="13">
        <f>'Рейтинговая таблица организаций'!AY13</f>
        <v>495</v>
      </c>
      <c r="AY24" s="13" t="s">
        <v>170</v>
      </c>
      <c r="AZ24" s="13">
        <f>'Рейтинговая таблица организаций'!AZ13</f>
        <v>495</v>
      </c>
      <c r="BA24" s="13">
        <f>'Рейтинговая таблица организаций'!BA13</f>
        <v>495</v>
      </c>
    </row>
    <row r="25" spans="1:53" ht="15.75">
      <c r="A25" s="10">
        <f>'бланки '!D16</f>
        <v>106</v>
      </c>
      <c r="B25" s="10" t="str">
        <f>'бланки '!C16</f>
        <v>Муниципальное автономное общеобразовательное учреждение гимназия № 2 г. Асино</v>
      </c>
      <c r="C25" s="10">
        <f>'для bus.gov.ru'!C14</f>
        <v>1239</v>
      </c>
      <c r="D25" s="10">
        <f>'для bus.gov.ru'!D14</f>
        <v>496</v>
      </c>
      <c r="E25" s="18">
        <f>'для bus.gov.ru'!E14</f>
        <v>0.40032284100080712</v>
      </c>
      <c r="F25" s="11" t="s">
        <v>159</v>
      </c>
      <c r="G25" s="12">
        <f>'Рейтинговая таблица организаций'!D14</f>
        <v>14</v>
      </c>
      <c r="H25" s="12">
        <f>'Рейтинговая таблица организаций'!E14</f>
        <v>14</v>
      </c>
      <c r="I25" s="11" t="s">
        <v>160</v>
      </c>
      <c r="J25" s="12">
        <f>'Рейтинговая таблица организаций'!F14</f>
        <v>60</v>
      </c>
      <c r="K25" s="12">
        <f>'Рейтинговая таблица организаций'!G14</f>
        <v>60</v>
      </c>
      <c r="L25" s="13" t="str">
        <f>IF('Рейтинговая таблица организаций'!H14&lt;1,"Отсутствуют или не функционируют дистанционные способы взаимодействия",(IF('Рейтинговая таблица организаций'!H14&lt;4,"В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5" s="20">
        <f>'Рейтинговая таблица организаций'!H14</f>
        <v>4</v>
      </c>
      <c r="N25" s="13">
        <f>IF('Рейтинговая таблица организаций'!H14&lt;1,0,(IF('Рейтинговая таблица организаций'!H14&lt;4,30,100)))</f>
        <v>100</v>
      </c>
      <c r="O25" s="13" t="s">
        <v>161</v>
      </c>
      <c r="P25" s="13">
        <f>'Рейтинговая таблица организаций'!I14</f>
        <v>496</v>
      </c>
      <c r="Q25" s="13">
        <f>'Рейтинговая таблица организаций'!J14</f>
        <v>496</v>
      </c>
      <c r="R25" s="13" t="s">
        <v>162</v>
      </c>
      <c r="S25" s="13">
        <f>'Рейтинговая таблица организаций'!K14</f>
        <v>496</v>
      </c>
      <c r="T25" s="13">
        <f>'Рейтинговая таблица организаций'!L14</f>
        <v>496</v>
      </c>
      <c r="U25" s="13" t="str">
        <f>IF('Рейтинговая таблица организаций'!U14&lt;1,"Отсутствуют комфортные условия",(IF('Рейтинговая таблица организаций'!U14&lt;5,"Количество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5" s="20">
        <f>'Рейтинговая таблица организаций'!U14</f>
        <v>5</v>
      </c>
      <c r="W25" s="13">
        <f>IF('Рейтинговая таблица организаций'!U14&lt;1,0,(IF('Рейтинговая таблица организаций'!U14&lt;4,20,100)))</f>
        <v>100</v>
      </c>
      <c r="X25" s="13" t="s">
        <v>163</v>
      </c>
      <c r="Y25" s="13">
        <f>'Рейтинговая таблица организаций'!X14</f>
        <v>496</v>
      </c>
      <c r="Z25" s="13">
        <f>'Рейтинговая таблица организаций'!Y14</f>
        <v>496</v>
      </c>
      <c r="AA25" s="13" t="str">
        <f>IF('Рейтинговая таблица организаций'!AD14&lt;1,"Отсутствуют условия доступности для инвалидов",(IF('Рейтинговая таблица организаций'!AD14&lt;5,"Количество условий доступности организации для инвалидов (от одного до четырех)","Наличие пяти и более условий доступности для инвалидов")))</f>
        <v>Количество условий доступности организации для инвалидов (от одного до четырех)</v>
      </c>
      <c r="AB25" s="19">
        <f>'Рейтинговая таблица организаций'!AD14</f>
        <v>3</v>
      </c>
      <c r="AC25" s="13">
        <f>IF('Рейтинговая таблица организаций'!AD14&lt;1,0,(IF('Рейтинговая таблица организаций'!AD14&lt;5,20,100)))</f>
        <v>20</v>
      </c>
      <c r="AD25" s="13" t="str">
        <f>IF('Рейтинговая таблица организаций'!AE14&lt;1,"Отсутствуют условия доступности, позволяющие инвалидам получать услуги наравне с другими",(IF('Рейтинговая таблица организаций'!AE14&lt;5,"Количество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5" s="20">
        <f>'Рейтинговая таблица организаций'!AE14</f>
        <v>4</v>
      </c>
      <c r="AF25" s="13">
        <f>IF('Рейтинговая таблица организаций'!AE14&lt;1,0,(IF('Рейтинговая таблица организаций'!AE14&lt;5,20,100)))</f>
        <v>20</v>
      </c>
      <c r="AG25" s="13" t="s">
        <v>164</v>
      </c>
      <c r="AH25" s="13">
        <f>'Рейтинговая таблица организаций'!AF14</f>
        <v>124</v>
      </c>
      <c r="AI25" s="13">
        <f>'Рейтинговая таблица организаций'!AG14</f>
        <v>124</v>
      </c>
      <c r="AJ25" s="13" t="s">
        <v>165</v>
      </c>
      <c r="AK25" s="13">
        <f>'Рейтинговая таблица организаций'!AL14</f>
        <v>496</v>
      </c>
      <c r="AL25" s="13">
        <f>'Рейтинговая таблица организаций'!AM14</f>
        <v>496</v>
      </c>
      <c r="AM25" s="13" t="s">
        <v>166</v>
      </c>
      <c r="AN25" s="13">
        <f>'Рейтинговая таблица организаций'!AN14</f>
        <v>496</v>
      </c>
      <c r="AO25" s="13">
        <f>'Рейтинговая таблица организаций'!AO14</f>
        <v>496</v>
      </c>
      <c r="AP25" s="13" t="s">
        <v>167</v>
      </c>
      <c r="AQ25" s="13">
        <f>'Рейтинговая таблица организаций'!AP14</f>
        <v>496</v>
      </c>
      <c r="AR25" s="13">
        <f>'Рейтинговая таблица организаций'!AQ14</f>
        <v>496</v>
      </c>
      <c r="AS25" s="13" t="s">
        <v>168</v>
      </c>
      <c r="AT25" s="13">
        <f>'Рейтинговая таблица организаций'!AV14</f>
        <v>496</v>
      </c>
      <c r="AU25" s="13">
        <f>'Рейтинговая таблица организаций'!AW14</f>
        <v>496</v>
      </c>
      <c r="AV25" s="13" t="s">
        <v>169</v>
      </c>
      <c r="AW25" s="13">
        <f>'Рейтинговая таблица организаций'!AX14</f>
        <v>496</v>
      </c>
      <c r="AX25" s="13">
        <f>'Рейтинговая таблица организаций'!AY14</f>
        <v>496</v>
      </c>
      <c r="AY25" s="13" t="s">
        <v>170</v>
      </c>
      <c r="AZ25" s="13">
        <f>'Рейтинговая таблица организаций'!AZ14</f>
        <v>496</v>
      </c>
      <c r="BA25" s="13">
        <f>'Рейтинговая таблица организаций'!BA14</f>
        <v>496</v>
      </c>
    </row>
    <row r="26" spans="1:53" ht="15.75">
      <c r="A26" s="10">
        <f>'бланки '!D17</f>
        <v>107</v>
      </c>
      <c r="B26" s="10" t="str">
        <f>'бланки '!C17</f>
        <v>Муниципальное автономное общеобразовательное учреждение - средняя общеобразовательная школа с. Ягодного Асиновского района Томской области</v>
      </c>
      <c r="C26" s="10">
        <f>'для bus.gov.ru'!C15</f>
        <v>188</v>
      </c>
      <c r="D26" s="10">
        <f>'для bus.gov.ru'!D15</f>
        <v>76</v>
      </c>
      <c r="E26" s="18">
        <f>'для bus.gov.ru'!E15</f>
        <v>0.40425531914893614</v>
      </c>
      <c r="F26" s="11" t="s">
        <v>159</v>
      </c>
      <c r="G26" s="12">
        <f>'Рейтинговая таблица организаций'!D15</f>
        <v>14</v>
      </c>
      <c r="H26" s="12">
        <f>'Рейтинговая таблица организаций'!E15</f>
        <v>14</v>
      </c>
      <c r="I26" s="11" t="s">
        <v>160</v>
      </c>
      <c r="J26" s="12">
        <f>'Рейтинговая таблица организаций'!F15</f>
        <v>60</v>
      </c>
      <c r="K26" s="12">
        <f>'Рейтинговая таблица организаций'!G15</f>
        <v>60</v>
      </c>
      <c r="L26" s="13" t="str">
        <f>IF('Рейтинговая таблица организаций'!H15&lt;1,"Отсутствуют или не функционируют дистанционные способы взаимодействия",(IF('Рейтинговая таблица организаций'!H15&lt;4,"В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6" s="20">
        <f>'Рейтинговая таблица организаций'!H15</f>
        <v>4</v>
      </c>
      <c r="N26" s="13">
        <f>IF('Рейтинговая таблица организаций'!H15&lt;1,0,(IF('Рейтинговая таблица организаций'!H15&lt;4,30,100)))</f>
        <v>100</v>
      </c>
      <c r="O26" s="13" t="s">
        <v>161</v>
      </c>
      <c r="P26" s="13">
        <f>'Рейтинговая таблица организаций'!I15</f>
        <v>76</v>
      </c>
      <c r="Q26" s="13">
        <f>'Рейтинговая таблица организаций'!J15</f>
        <v>76</v>
      </c>
      <c r="R26" s="13" t="s">
        <v>162</v>
      </c>
      <c r="S26" s="13">
        <f>'Рейтинговая таблица организаций'!K15</f>
        <v>76</v>
      </c>
      <c r="T26" s="13">
        <f>'Рейтинговая таблица организаций'!L15</f>
        <v>76</v>
      </c>
      <c r="U26" s="13" t="str">
        <f>IF('Рейтинговая таблица организаций'!U15&lt;1,"Отсутствуют комфортные условия",(IF('Рейтинговая таблица организаций'!U15&lt;5,"Количество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6" s="20">
        <f>'Рейтинговая таблица организаций'!U15</f>
        <v>5</v>
      </c>
      <c r="W26" s="13">
        <f>IF('Рейтинговая таблица организаций'!U15&lt;1,0,(IF('Рейтинговая таблица организаций'!U15&lt;4,20,100)))</f>
        <v>100</v>
      </c>
      <c r="X26" s="13" t="s">
        <v>163</v>
      </c>
      <c r="Y26" s="13">
        <f>'Рейтинговая таблица организаций'!X15</f>
        <v>76</v>
      </c>
      <c r="Z26" s="13">
        <f>'Рейтинговая таблица организаций'!Y15</f>
        <v>76</v>
      </c>
      <c r="AA26" s="13" t="str">
        <f>IF('Рейтинговая таблица организаций'!AD15&lt;1,"Отсутствуют условия доступности для инвалидов",(IF('Рейтинговая таблица организаций'!AD15&lt;5,"Количество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26" s="19">
        <f>'Рейтинговая таблица организаций'!AD15</f>
        <v>5</v>
      </c>
      <c r="AC26" s="13">
        <f>IF('Рейтинговая таблица организаций'!AD15&lt;1,0,(IF('Рейтинговая таблица организаций'!AD15&lt;5,20,100)))</f>
        <v>100</v>
      </c>
      <c r="AD26" s="13" t="str">
        <f>IF('Рейтинговая таблица организаций'!AE15&lt;1,"Отсутствуют условия доступности, позволяющие инвалидам получать услуги наравне с другими",(IF('Рейтинговая таблица организаций'!AE15&lt;5,"Количество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Количество условий доступности, позволяющих инвалидам получать услуги наравне с другими (от одного до четырех)</v>
      </c>
      <c r="AE26" s="20">
        <f>'Рейтинговая таблица организаций'!AE15</f>
        <v>4</v>
      </c>
      <c r="AF26" s="13">
        <f>IF('Рейтинговая таблица организаций'!AE15&lt;1,0,(IF('Рейтинговая таблица организаций'!AE15&lt;5,20,100)))</f>
        <v>20</v>
      </c>
      <c r="AG26" s="13" t="s">
        <v>164</v>
      </c>
      <c r="AH26" s="13">
        <f>'Рейтинговая таблица организаций'!AF15</f>
        <v>19</v>
      </c>
      <c r="AI26" s="13">
        <f>'Рейтинговая таблица организаций'!AG15</f>
        <v>19</v>
      </c>
      <c r="AJ26" s="13" t="s">
        <v>165</v>
      </c>
      <c r="AK26" s="13">
        <f>'Рейтинговая таблица организаций'!AL15</f>
        <v>76</v>
      </c>
      <c r="AL26" s="13">
        <f>'Рейтинговая таблица организаций'!AM15</f>
        <v>76</v>
      </c>
      <c r="AM26" s="13" t="s">
        <v>166</v>
      </c>
      <c r="AN26" s="13">
        <f>'Рейтинговая таблица организаций'!AN15</f>
        <v>76</v>
      </c>
      <c r="AO26" s="13">
        <f>'Рейтинговая таблица организаций'!AO15</f>
        <v>76</v>
      </c>
      <c r="AP26" s="13" t="s">
        <v>167</v>
      </c>
      <c r="AQ26" s="13">
        <f>'Рейтинговая таблица организаций'!AP15</f>
        <v>76</v>
      </c>
      <c r="AR26" s="13">
        <f>'Рейтинговая таблица организаций'!AQ15</f>
        <v>76</v>
      </c>
      <c r="AS26" s="13" t="s">
        <v>168</v>
      </c>
      <c r="AT26" s="13">
        <f>'Рейтинговая таблица организаций'!AV15</f>
        <v>76</v>
      </c>
      <c r="AU26" s="13">
        <f>'Рейтинговая таблица организаций'!AW15</f>
        <v>76</v>
      </c>
      <c r="AV26" s="13" t="s">
        <v>169</v>
      </c>
      <c r="AW26" s="13">
        <f>'Рейтинговая таблица организаций'!AX15</f>
        <v>76</v>
      </c>
      <c r="AX26" s="13">
        <f>'Рейтинговая таблица организаций'!AY15</f>
        <v>76</v>
      </c>
      <c r="AY26" s="13" t="s">
        <v>170</v>
      </c>
      <c r="AZ26" s="13">
        <f>'Рейтинговая таблица организаций'!AZ15</f>
        <v>76</v>
      </c>
      <c r="BA26" s="13">
        <f>'Рейтинговая таблица организаций'!BA15</f>
        <v>76</v>
      </c>
    </row>
    <row r="27" spans="1:53" ht="15.75">
      <c r="A27" s="10">
        <f>'бланки '!D18</f>
        <v>108</v>
      </c>
      <c r="B27" s="10" t="str">
        <f>'бланки '!C18</f>
        <v>Муниципальное автономное общеобразовательное учреждение средняя общеобразовательная школа № 4 г. Асино</v>
      </c>
      <c r="C27" s="10">
        <f>'для bus.gov.ru'!C16</f>
        <v>1327</v>
      </c>
      <c r="D27" s="10">
        <f>'для bus.gov.ru'!D16</f>
        <v>531</v>
      </c>
      <c r="E27" s="18">
        <f>'для bus.gov.ru'!E16</f>
        <v>0.40015071590052753</v>
      </c>
      <c r="F27" s="11" t="s">
        <v>159</v>
      </c>
      <c r="G27" s="12">
        <f>'Рейтинговая таблица организаций'!D16</f>
        <v>14</v>
      </c>
      <c r="H27" s="12">
        <f>'Рейтинговая таблица организаций'!E16</f>
        <v>14</v>
      </c>
      <c r="I27" s="11" t="s">
        <v>160</v>
      </c>
      <c r="J27" s="12">
        <f>'Рейтинговая таблица организаций'!F16</f>
        <v>60</v>
      </c>
      <c r="K27" s="12">
        <f>'Рейтинговая таблица организаций'!G16</f>
        <v>60</v>
      </c>
      <c r="L27" s="13" t="str">
        <f>IF('Рейтинговая таблица организаций'!H16&lt;1,"Отсутствуют или не функционируют дистанционные способы взаимодействия",(IF('Рейтинговая таблица организаций'!H16&lt;4,"В наличии и функционируют более трех  дистанционных способов взаимодействия","Количество  функционирующих дистанционных способов взаимодействия (от одного до трех способов включительно)")))</f>
        <v>Количество  функционирующих дистанционных способов взаимодействия (от одного до трех способов включительно)</v>
      </c>
      <c r="M27" s="20">
        <f>'Рейтинговая таблица организаций'!H16</f>
        <v>4</v>
      </c>
      <c r="N27" s="13">
        <f>IF('Рейтинговая таблица организаций'!H16&lt;1,0,(IF('Рейтинговая таблица организаций'!H16&lt;4,30,100)))</f>
        <v>100</v>
      </c>
      <c r="O27" s="13" t="s">
        <v>161</v>
      </c>
      <c r="P27" s="13">
        <f>'Рейтинговая таблица организаций'!I16</f>
        <v>531</v>
      </c>
      <c r="Q27" s="13">
        <f>'Рейтинговая таблица организаций'!J16</f>
        <v>531</v>
      </c>
      <c r="R27" s="13" t="s">
        <v>162</v>
      </c>
      <c r="S27" s="13">
        <f>'Рейтинговая таблица организаций'!K16</f>
        <v>531</v>
      </c>
      <c r="T27" s="13">
        <f>'Рейтинговая таблица организаций'!L16</f>
        <v>531</v>
      </c>
      <c r="U27" s="13" t="str">
        <f>IF('Рейтинговая таблица организаций'!U16&lt;1,"Отсутствуют комфортные условия",(IF('Рейтинговая таблица организаций'!U16&lt;5,"Количество комфортных условий для предоставления услуг (от одного до четырех включительно)","Наличие пяти  и более комфортных условий для предоставления услуг")))</f>
        <v>Наличие пяти  и более комфортных условий для предоставления услуг</v>
      </c>
      <c r="V27" s="20">
        <f>'Рейтинговая таблица организаций'!U16</f>
        <v>5</v>
      </c>
      <c r="W27" s="13">
        <f>IF('Рейтинговая таблица организаций'!U16&lt;1,0,(IF('Рейтинговая таблица организаций'!U16&lt;4,20,100)))</f>
        <v>100</v>
      </c>
      <c r="X27" s="13" t="s">
        <v>163</v>
      </c>
      <c r="Y27" s="13">
        <f>'Рейтинговая таблица организаций'!X16</f>
        <v>531</v>
      </c>
      <c r="Z27" s="13">
        <f>'Рейтинговая таблица организаций'!Y16</f>
        <v>531</v>
      </c>
      <c r="AA27" s="13" t="str">
        <f>IF('Рейтинговая таблица организаций'!AD16&lt;1,"Отсутствуют условия доступности для инвалидов",(IF('Рейтинговая таблица организаций'!AD16&lt;5,"Количество условий доступности организации для инвалидов (от одного до четырех)","Наличие пяти и более условий доступности для инвалидов")))</f>
        <v>Наличие пяти и более условий доступности для инвалидов</v>
      </c>
      <c r="AB27" s="19">
        <f>'Рейтинговая таблица организаций'!AD16</f>
        <v>5</v>
      </c>
      <c r="AC27" s="13">
        <f>IF('Рейтинговая таблица организаций'!AD16&lt;1,0,(IF('Рейтинговая таблица организаций'!AD16&lt;5,20,100)))</f>
        <v>100</v>
      </c>
      <c r="AD27" s="13" t="str">
        <f>IF('Рейтинговая таблица организаций'!AE16&lt;1,"Отсутствуют условия доступности, позволяющие инвалидам получать услуги наравне с другими",(IF('Рейтинговая таблица организаций'!AE16&lt;5,"Количество условий доступности, позволяющих инвалидам получать услуги наравне с другими (от одного до четырех)","Наличие пяти и более условий  доступности")))</f>
        <v>Наличие пяти и более условий  доступности</v>
      </c>
      <c r="AE27" s="20">
        <f>'Рейтинговая таблица организаций'!AE16</f>
        <v>5</v>
      </c>
      <c r="AF27" s="13">
        <f>IF('Рейтинговая таблица организаций'!AE16&lt;1,0,(IF('Рейтинговая таблица организаций'!AE16&lt;5,20,100)))</f>
        <v>100</v>
      </c>
      <c r="AG27" s="13" t="s">
        <v>164</v>
      </c>
      <c r="AH27" s="13">
        <f>'Рейтинговая таблица организаций'!AF16</f>
        <v>133</v>
      </c>
      <c r="AI27" s="13">
        <f>'Рейтинговая таблица организаций'!AG16</f>
        <v>133</v>
      </c>
      <c r="AJ27" s="13" t="s">
        <v>165</v>
      </c>
      <c r="AK27" s="13">
        <f>'Рейтинговая таблица организаций'!AL16</f>
        <v>531</v>
      </c>
      <c r="AL27" s="13">
        <f>'Рейтинговая таблица организаций'!AM16</f>
        <v>531</v>
      </c>
      <c r="AM27" s="13" t="s">
        <v>166</v>
      </c>
      <c r="AN27" s="13">
        <f>'Рейтинговая таблица организаций'!AN16</f>
        <v>531</v>
      </c>
      <c r="AO27" s="13">
        <f>'Рейтинговая таблица организаций'!AO16</f>
        <v>531</v>
      </c>
      <c r="AP27" s="13" t="s">
        <v>167</v>
      </c>
      <c r="AQ27" s="13">
        <f>'Рейтинговая таблица организаций'!AP16</f>
        <v>531</v>
      </c>
      <c r="AR27" s="13">
        <f>'Рейтинговая таблица организаций'!AQ16</f>
        <v>531</v>
      </c>
      <c r="AS27" s="13" t="s">
        <v>168</v>
      </c>
      <c r="AT27" s="13">
        <f>'Рейтинговая таблица организаций'!AV16</f>
        <v>531</v>
      </c>
      <c r="AU27" s="13">
        <f>'Рейтинговая таблица организаций'!AW16</f>
        <v>531</v>
      </c>
      <c r="AV27" s="13" t="s">
        <v>169</v>
      </c>
      <c r="AW27" s="13">
        <f>'Рейтинговая таблица организаций'!AX16</f>
        <v>531</v>
      </c>
      <c r="AX27" s="13">
        <f>'Рейтинговая таблица организаций'!AY16</f>
        <v>531</v>
      </c>
      <c r="AY27" s="13" t="s">
        <v>170</v>
      </c>
      <c r="AZ27" s="13">
        <f>'Рейтинговая таблица организаций'!AZ16</f>
        <v>531</v>
      </c>
      <c r="BA27" s="13">
        <f>'Рейтинговая таблица организаций'!BA16</f>
        <v>531</v>
      </c>
    </row>
  </sheetData>
  <autoFilter ref="A14:BA14">
    <filterColumn colId="6" showButton="0"/>
    <filterColumn colId="9" showButton="0"/>
    <filterColumn colId="12" showButton="0"/>
    <filterColumn colId="15" showButton="0"/>
    <filterColumn colId="18" showButton="0"/>
    <filterColumn colId="21" showButton="0"/>
    <filterColumn colId="24" showButton="0"/>
    <filterColumn colId="27" showButton="0"/>
    <filterColumn colId="30" showButton="0"/>
    <filterColumn colId="33" showButton="0"/>
    <filterColumn colId="36" showButton="0"/>
    <filterColumn colId="39" showButton="0"/>
    <filterColumn colId="42" showButton="0"/>
    <filterColumn colId="45" showButton="0"/>
    <filterColumn colId="48" showButton="0"/>
    <filterColumn colId="51" showButton="0"/>
  </autoFilter>
  <mergeCells count="72">
    <mergeCell ref="AW14:AX14"/>
    <mergeCell ref="AZ14:BA14"/>
    <mergeCell ref="AE14:AF14"/>
    <mergeCell ref="AH14:AI14"/>
    <mergeCell ref="AK14:AL14"/>
    <mergeCell ref="AN14:AO14"/>
    <mergeCell ref="AQ14:AR14"/>
    <mergeCell ref="AT14:AU14"/>
    <mergeCell ref="AV13:AX13"/>
    <mergeCell ref="AY13:BA13"/>
    <mergeCell ref="G14:H14"/>
    <mergeCell ref="J14:K14"/>
    <mergeCell ref="M14:N14"/>
    <mergeCell ref="P14:Q14"/>
    <mergeCell ref="S14:T14"/>
    <mergeCell ref="V14:W14"/>
    <mergeCell ref="Y14:Z14"/>
    <mergeCell ref="AB14:AC14"/>
    <mergeCell ref="AD13:AF13"/>
    <mergeCell ref="AG13:AI13"/>
    <mergeCell ref="AJ13:AL13"/>
    <mergeCell ref="AM13:AO13"/>
    <mergeCell ref="AP13:AR13"/>
    <mergeCell ref="AS13:AU13"/>
    <mergeCell ref="AV12:AX12"/>
    <mergeCell ref="AY12:BA12"/>
    <mergeCell ref="F13:H13"/>
    <mergeCell ref="I13:K13"/>
    <mergeCell ref="L13:N13"/>
    <mergeCell ref="O13:Q13"/>
    <mergeCell ref="R13:T13"/>
    <mergeCell ref="U13:W13"/>
    <mergeCell ref="X13:Z13"/>
    <mergeCell ref="AA13:AC13"/>
    <mergeCell ref="AD12:AF12"/>
    <mergeCell ref="AG12:AI12"/>
    <mergeCell ref="AJ12:AL12"/>
    <mergeCell ref="AM12:AO12"/>
    <mergeCell ref="AP12:AR12"/>
    <mergeCell ref="AS12:AU12"/>
    <mergeCell ref="AA12:AC12"/>
    <mergeCell ref="F10:T10"/>
    <mergeCell ref="U10:Z10"/>
    <mergeCell ref="AA10:AI10"/>
    <mergeCell ref="AJ10:AR10"/>
    <mergeCell ref="F12:K12"/>
    <mergeCell ref="L12:N12"/>
    <mergeCell ref="O12:T12"/>
    <mergeCell ref="U12:W12"/>
    <mergeCell ref="X12:Z12"/>
    <mergeCell ref="A5:B5"/>
    <mergeCell ref="A6:B6"/>
    <mergeCell ref="C6:G6"/>
    <mergeCell ref="A8:E8"/>
    <mergeCell ref="A9:A14"/>
    <mergeCell ref="B9:B14"/>
    <mergeCell ref="C9:C14"/>
    <mergeCell ref="D9:D14"/>
    <mergeCell ref="E9:E14"/>
    <mergeCell ref="F9:BA9"/>
    <mergeCell ref="AS10:BA10"/>
    <mergeCell ref="F11:T11"/>
    <mergeCell ref="U11:Z11"/>
    <mergeCell ref="AA11:AI11"/>
    <mergeCell ref="AJ11:AR11"/>
    <mergeCell ref="AS11:BA11"/>
    <mergeCell ref="A1:D1"/>
    <mergeCell ref="A2:B2"/>
    <mergeCell ref="A3:B3"/>
    <mergeCell ref="C3:E3"/>
    <mergeCell ref="A4:B4"/>
    <mergeCell ref="C4:E4"/>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x14:formula1>
            <xm:f>'d:\Users\User\Documents\[Барыш.xlsx]Индикаторы'!#REF!</xm:f>
          </x14:formula1>
          <xm:sqref>AY15:AY27 AV15:AV27 AS15:AS27 AP15:AP27 AM15:AM27 AJ15:AJ27 AG15:AG27 X15:X27 R15:R27 O15:O27 AD15:AD27 AA15:AA27 U15:U27 L15:L27 I15:I27 F15:F27</xm:sqref>
        </x14:dataValidation>
      </x14:dataValidations>
    </ext>
  </extLst>
</worksheet>
</file>

<file path=xl/worksheets/sheet7.xml><?xml version="1.0" encoding="utf-8"?>
<worksheet xmlns="http://schemas.openxmlformats.org/spreadsheetml/2006/main" xmlns:r="http://schemas.openxmlformats.org/officeDocument/2006/relationships">
  <dimension ref="A1:D35"/>
  <sheetViews>
    <sheetView workbookViewId="0">
      <selection activeCell="A16" sqref="A16:C16"/>
    </sheetView>
  </sheetViews>
  <sheetFormatPr defaultColWidth="9.140625" defaultRowHeight="15"/>
  <cols>
    <col min="1" max="1" width="10.140625" customWidth="1"/>
    <col min="2" max="2" width="12.5703125" customWidth="1"/>
    <col min="3" max="3" width="14.7109375" customWidth="1"/>
    <col min="4" max="4" width="55.140625" customWidth="1"/>
  </cols>
  <sheetData>
    <row r="1" spans="1:4">
      <c r="A1" t="s">
        <v>44</v>
      </c>
      <c r="B1" t="s">
        <v>45</v>
      </c>
    </row>
    <row r="2" spans="1:4">
      <c r="A2" t="s">
        <v>2</v>
      </c>
    </row>
    <row r="3" spans="1:4">
      <c r="B3" t="s">
        <v>17</v>
      </c>
      <c r="C3" t="s">
        <v>46</v>
      </c>
    </row>
    <row r="4" spans="1:4">
      <c r="C4" t="s">
        <v>12</v>
      </c>
      <c r="D4" t="s">
        <v>47</v>
      </c>
    </row>
    <row r="5" spans="1:4">
      <c r="C5" t="s">
        <v>13</v>
      </c>
      <c r="D5" t="s">
        <v>48</v>
      </c>
    </row>
    <row r="6" spans="1:4">
      <c r="B6" t="s">
        <v>18</v>
      </c>
      <c r="C6" t="s">
        <v>49</v>
      </c>
    </row>
    <row r="7" spans="1:4">
      <c r="C7" t="s">
        <v>14</v>
      </c>
      <c r="D7" t="s">
        <v>50</v>
      </c>
    </row>
    <row r="8" spans="1:4">
      <c r="B8" t="s">
        <v>19</v>
      </c>
      <c r="C8" t="s">
        <v>51</v>
      </c>
    </row>
    <row r="9" spans="1:4">
      <c r="C9" t="s">
        <v>15</v>
      </c>
      <c r="D9" t="s">
        <v>73</v>
      </c>
    </row>
    <row r="10" spans="1:4">
      <c r="C10" t="s">
        <v>16</v>
      </c>
      <c r="D10" t="s">
        <v>74</v>
      </c>
    </row>
    <row r="11" spans="1:4">
      <c r="A11" t="s">
        <v>3</v>
      </c>
    </row>
    <row r="12" spans="1:4">
      <c r="B12" t="s">
        <v>22</v>
      </c>
      <c r="C12" t="s">
        <v>52</v>
      </c>
    </row>
    <row r="13" spans="1:4">
      <c r="C13" t="s">
        <v>20</v>
      </c>
      <c r="D13" t="s">
        <v>53</v>
      </c>
    </row>
    <row r="14" spans="1:4">
      <c r="B14" t="s">
        <v>23</v>
      </c>
      <c r="C14" t="s">
        <v>54</v>
      </c>
    </row>
    <row r="15" spans="1:4">
      <c r="C15" t="s">
        <v>21</v>
      </c>
      <c r="D15" t="s">
        <v>55</v>
      </c>
    </row>
    <row r="16" spans="1:4">
      <c r="A16" t="s">
        <v>5</v>
      </c>
    </row>
    <row r="17" spans="1:4">
      <c r="B17" t="s">
        <v>27</v>
      </c>
      <c r="C17" t="s">
        <v>56</v>
      </c>
    </row>
    <row r="18" spans="1:4">
      <c r="C18" t="s">
        <v>24</v>
      </c>
      <c r="D18" t="s">
        <v>57</v>
      </c>
    </row>
    <row r="19" spans="1:4">
      <c r="B19" t="s">
        <v>28</v>
      </c>
      <c r="C19" t="s">
        <v>58</v>
      </c>
    </row>
    <row r="20" spans="1:4">
      <c r="C20" t="s">
        <v>25</v>
      </c>
      <c r="D20" t="s">
        <v>59</v>
      </c>
    </row>
    <row r="21" spans="1:4">
      <c r="B21" t="s">
        <v>29</v>
      </c>
      <c r="C21" t="s">
        <v>60</v>
      </c>
    </row>
    <row r="22" spans="1:4">
      <c r="C22" t="s">
        <v>26</v>
      </c>
      <c r="D22" t="s">
        <v>61</v>
      </c>
    </row>
    <row r="23" spans="1:4">
      <c r="A23" t="s">
        <v>7</v>
      </c>
    </row>
    <row r="24" spans="1:4">
      <c r="B24" t="s">
        <v>33</v>
      </c>
      <c r="C24" t="s">
        <v>62</v>
      </c>
    </row>
    <row r="25" spans="1:4">
      <c r="C25" t="s">
        <v>30</v>
      </c>
      <c r="D25" t="s">
        <v>63</v>
      </c>
    </row>
    <row r="26" spans="1:4">
      <c r="B26" t="s">
        <v>34</v>
      </c>
      <c r="C26" t="s">
        <v>64</v>
      </c>
    </row>
    <row r="27" spans="1:4">
      <c r="C27" t="s">
        <v>31</v>
      </c>
      <c r="D27" t="s">
        <v>65</v>
      </c>
    </row>
    <row r="28" spans="1:4">
      <c r="B28" t="s">
        <v>35</v>
      </c>
      <c r="C28" t="s">
        <v>66</v>
      </c>
    </row>
    <row r="29" spans="1:4">
      <c r="C29" t="s">
        <v>32</v>
      </c>
      <c r="D29" t="s">
        <v>67</v>
      </c>
    </row>
    <row r="30" spans="1:4">
      <c r="A30" t="s">
        <v>9</v>
      </c>
    </row>
    <row r="31" spans="1:4">
      <c r="B31" t="s">
        <v>39</v>
      </c>
      <c r="C31" t="s">
        <v>68</v>
      </c>
    </row>
    <row r="32" spans="1:4">
      <c r="C32" t="s">
        <v>36</v>
      </c>
      <c r="D32" t="s">
        <v>69</v>
      </c>
    </row>
    <row r="33" spans="2:4">
      <c r="B33" t="s">
        <v>40</v>
      </c>
      <c r="C33" t="s">
        <v>70</v>
      </c>
    </row>
    <row r="34" spans="2:4">
      <c r="B34" t="s">
        <v>41</v>
      </c>
      <c r="C34" t="s">
        <v>71</v>
      </c>
    </row>
    <row r="35" spans="2:4">
      <c r="C35" t="s">
        <v>38</v>
      </c>
      <c r="D35" t="s">
        <v>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G14"/>
  <sheetViews>
    <sheetView workbookViewId="0">
      <pane ySplit="1" topLeftCell="A2" activePane="bottomLeft" state="frozen"/>
      <selection pane="bottomLeft" activeCell="A15" sqref="A15:XFD180"/>
    </sheetView>
  </sheetViews>
  <sheetFormatPr defaultColWidth="9.140625" defaultRowHeight="12.75"/>
  <cols>
    <col min="1" max="1" width="9.140625" style="30"/>
    <col min="2" max="2" width="24.42578125" style="32" customWidth="1"/>
    <col min="3" max="3" width="9.140625" style="32"/>
    <col min="4" max="4" width="6.140625" style="32" customWidth="1"/>
    <col min="5" max="5" width="7" style="32" customWidth="1"/>
    <col min="6" max="6" width="6.140625" style="32" customWidth="1"/>
    <col min="7" max="7" width="6" style="32" customWidth="1"/>
    <col min="8" max="20" width="6.140625" style="32" customWidth="1"/>
    <col min="21" max="21" width="10.140625" style="32" customWidth="1"/>
    <col min="22" max="22" width="7.5703125" style="33" customWidth="1"/>
    <col min="23" max="23" width="87.28515625" style="33" customWidth="1"/>
    <col min="24" max="33" width="6.28515625" style="34" customWidth="1"/>
    <col min="34" max="16384" width="9.140625" style="30"/>
  </cols>
  <sheetData>
    <row r="1" spans="1:33" ht="80.25" customHeight="1">
      <c r="B1" s="32" t="s">
        <v>81</v>
      </c>
      <c r="C1" s="32" t="s">
        <v>100</v>
      </c>
      <c r="D1" s="32" t="s">
        <v>90</v>
      </c>
      <c r="E1" s="32" t="s">
        <v>91</v>
      </c>
      <c r="F1" s="32" t="s">
        <v>82</v>
      </c>
      <c r="G1" s="32" t="s">
        <v>83</v>
      </c>
      <c r="H1" s="32" t="s">
        <v>92</v>
      </c>
      <c r="I1" s="32" t="s">
        <v>84</v>
      </c>
      <c r="J1" s="32" t="s">
        <v>85</v>
      </c>
      <c r="K1" s="32" t="s">
        <v>93</v>
      </c>
      <c r="L1" s="32" t="s">
        <v>94</v>
      </c>
      <c r="M1" s="32" t="s">
        <v>95</v>
      </c>
      <c r="N1" s="32" t="s">
        <v>96</v>
      </c>
      <c r="O1" s="32" t="s">
        <v>97</v>
      </c>
      <c r="P1" s="32" t="s">
        <v>98</v>
      </c>
      <c r="Q1" s="32" t="s">
        <v>99</v>
      </c>
    </row>
    <row r="2" spans="1:33">
      <c r="A2" s="30">
        <f>'бланки '!D6</f>
        <v>96</v>
      </c>
      <c r="B2" s="35" t="str">
        <f>'бланки '!C6</f>
        <v>Муниципальное бюджетное общеобразовательное учреждение вечерняя (сменная) общеобразовательная школа № 9 г. Асино</v>
      </c>
      <c r="C2" s="36">
        <v>54</v>
      </c>
      <c r="D2" s="36">
        <v>54</v>
      </c>
      <c r="E2" s="36">
        <v>54</v>
      </c>
      <c r="F2" s="36">
        <v>54</v>
      </c>
      <c r="G2" s="36">
        <v>54</v>
      </c>
      <c r="H2" s="36">
        <v>54</v>
      </c>
      <c r="I2" s="36">
        <v>14</v>
      </c>
      <c r="J2" s="36">
        <v>14</v>
      </c>
      <c r="K2" s="36">
        <v>54</v>
      </c>
      <c r="L2" s="36">
        <v>54</v>
      </c>
      <c r="M2" s="36">
        <v>54</v>
      </c>
      <c r="N2" s="36">
        <v>54</v>
      </c>
      <c r="O2" s="36">
        <v>54</v>
      </c>
      <c r="P2" s="36">
        <v>54</v>
      </c>
      <c r="Q2" s="36">
        <v>54</v>
      </c>
      <c r="R2" s="36"/>
      <c r="S2" s="36"/>
      <c r="T2" s="36"/>
      <c r="U2" s="32">
        <f t="shared" ref="U2:U14" si="0">IF(C2&lt;20,C2,IF(C2&lt;R2,R2,IF(C2&gt;S2,S2,C2)))</f>
        <v>0</v>
      </c>
      <c r="V2" s="37">
        <f t="shared" ref="V2:V14" si="1">A2</f>
        <v>96</v>
      </c>
      <c r="W2" s="37" t="str">
        <f t="shared" ref="W2:W14" si="2">B2</f>
        <v>Муниципальное бюджетное общеобразовательное учреждение вечерняя (сменная) общеобразовательная школа № 9 г. Асино</v>
      </c>
      <c r="X2" s="31">
        <f t="shared" ref="X2:X14" si="3">G2/F2</f>
        <v>1</v>
      </c>
      <c r="Y2" s="31">
        <f t="shared" ref="Y2:Y14" si="4">E2/D2</f>
        <v>1</v>
      </c>
      <c r="Z2" s="31">
        <f t="shared" ref="Z2:Z14" si="5">H2/$C2</f>
        <v>1</v>
      </c>
      <c r="AA2" s="31">
        <f t="shared" ref="AA2:AA14" si="6">J2/I2</f>
        <v>1</v>
      </c>
      <c r="AB2" s="31">
        <f t="shared" ref="AB2:AB14" si="7">K2/$C2</f>
        <v>1</v>
      </c>
      <c r="AC2" s="31">
        <f t="shared" ref="AC2:AC14" si="8">L2/$C2</f>
        <v>1</v>
      </c>
      <c r="AD2" s="31">
        <f t="shared" ref="AD2:AD14" si="9">N2/M2</f>
        <v>1</v>
      </c>
      <c r="AE2" s="31">
        <f t="shared" ref="AE2:AE14" si="10">O2/$C2</f>
        <v>1</v>
      </c>
      <c r="AF2" s="31">
        <f t="shared" ref="AF2:AF14" si="11">P2/$C2</f>
        <v>1</v>
      </c>
      <c r="AG2" s="31">
        <f t="shared" ref="AG2:AG14" si="12">Q2/$C2</f>
        <v>1</v>
      </c>
    </row>
    <row r="3" spans="1:33">
      <c r="A3" s="30">
        <f>'бланки '!D7</f>
        <v>97</v>
      </c>
      <c r="B3" s="35" t="str">
        <f>'бланки '!C7</f>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C3" s="36">
        <v>56</v>
      </c>
      <c r="D3" s="36">
        <v>56</v>
      </c>
      <c r="E3" s="36">
        <v>56</v>
      </c>
      <c r="F3" s="36">
        <v>56</v>
      </c>
      <c r="G3" s="36">
        <v>56</v>
      </c>
      <c r="H3" s="36">
        <v>56</v>
      </c>
      <c r="I3" s="36">
        <v>14</v>
      </c>
      <c r="J3" s="36">
        <v>14</v>
      </c>
      <c r="K3" s="36">
        <v>56</v>
      </c>
      <c r="L3" s="36">
        <v>56</v>
      </c>
      <c r="M3" s="36">
        <v>56</v>
      </c>
      <c r="N3" s="36">
        <v>56</v>
      </c>
      <c r="O3" s="36">
        <v>56</v>
      </c>
      <c r="P3" s="36">
        <v>56</v>
      </c>
      <c r="Q3" s="36">
        <v>56</v>
      </c>
      <c r="R3" s="36"/>
      <c r="S3" s="36"/>
      <c r="T3" s="36"/>
      <c r="U3" s="32">
        <f t="shared" si="0"/>
        <v>0</v>
      </c>
      <c r="V3" s="37">
        <f t="shared" si="1"/>
        <v>97</v>
      </c>
      <c r="W3" s="37" t="str">
        <f t="shared" si="2"/>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X3" s="31">
        <f t="shared" si="3"/>
        <v>1</v>
      </c>
      <c r="Y3" s="31">
        <f t="shared" si="4"/>
        <v>1</v>
      </c>
      <c r="Z3" s="31">
        <f t="shared" si="5"/>
        <v>1</v>
      </c>
      <c r="AA3" s="31">
        <f t="shared" si="6"/>
        <v>1</v>
      </c>
      <c r="AB3" s="31">
        <f t="shared" si="7"/>
        <v>1</v>
      </c>
      <c r="AC3" s="31">
        <f t="shared" si="8"/>
        <v>1</v>
      </c>
      <c r="AD3" s="31">
        <f t="shared" si="9"/>
        <v>1</v>
      </c>
      <c r="AE3" s="31">
        <f t="shared" si="10"/>
        <v>1</v>
      </c>
      <c r="AF3" s="31">
        <f t="shared" si="11"/>
        <v>1</v>
      </c>
      <c r="AG3" s="31">
        <f t="shared" si="12"/>
        <v>1</v>
      </c>
    </row>
    <row r="4" spans="1:33">
      <c r="A4" s="30">
        <f>'бланки '!D8</f>
        <v>98</v>
      </c>
      <c r="B4" s="35" t="str">
        <f>'бланки '!C8</f>
        <v>Муниципальное автономное общеобразовательное учреждение - средняя общеобразовательная школа с. Батурино Асиновского района Томской области</v>
      </c>
      <c r="C4" s="36">
        <v>86</v>
      </c>
      <c r="D4" s="36">
        <v>86</v>
      </c>
      <c r="E4" s="36">
        <v>86</v>
      </c>
      <c r="F4" s="36">
        <v>86</v>
      </c>
      <c r="G4" s="36">
        <v>86</v>
      </c>
      <c r="H4" s="36">
        <v>86</v>
      </c>
      <c r="I4" s="36">
        <v>22</v>
      </c>
      <c r="J4" s="36">
        <v>22</v>
      </c>
      <c r="K4" s="36">
        <v>86</v>
      </c>
      <c r="L4" s="36">
        <v>86</v>
      </c>
      <c r="M4" s="36">
        <v>86</v>
      </c>
      <c r="N4" s="36">
        <v>86</v>
      </c>
      <c r="O4" s="36">
        <v>86</v>
      </c>
      <c r="P4" s="36">
        <v>86</v>
      </c>
      <c r="Q4" s="36">
        <v>86</v>
      </c>
      <c r="R4" s="36"/>
      <c r="S4" s="36"/>
      <c r="T4" s="36"/>
      <c r="U4" s="32">
        <f t="shared" si="0"/>
        <v>0</v>
      </c>
      <c r="V4" s="37">
        <f t="shared" si="1"/>
        <v>98</v>
      </c>
      <c r="W4" s="37" t="str">
        <f t="shared" si="2"/>
        <v>Муниципальное автономное общеобразовательное учреждение - средняя общеобразовательная школа с. Батурино Асиновского района Томской области</v>
      </c>
      <c r="X4" s="31">
        <f t="shared" si="3"/>
        <v>1</v>
      </c>
      <c r="Y4" s="31">
        <f t="shared" si="4"/>
        <v>1</v>
      </c>
      <c r="Z4" s="31">
        <f t="shared" si="5"/>
        <v>1</v>
      </c>
      <c r="AA4" s="31">
        <f t="shared" si="6"/>
        <v>1</v>
      </c>
      <c r="AB4" s="31">
        <f t="shared" si="7"/>
        <v>1</v>
      </c>
      <c r="AC4" s="31">
        <f t="shared" si="8"/>
        <v>1</v>
      </c>
      <c r="AD4" s="31">
        <f t="shared" si="9"/>
        <v>1</v>
      </c>
      <c r="AE4" s="31">
        <f t="shared" si="10"/>
        <v>1</v>
      </c>
      <c r="AF4" s="31">
        <f t="shared" si="11"/>
        <v>1</v>
      </c>
      <c r="AG4" s="31">
        <f t="shared" si="12"/>
        <v>1</v>
      </c>
    </row>
    <row r="5" spans="1:33">
      <c r="A5" s="30">
        <f>'бланки '!D9</f>
        <v>99</v>
      </c>
      <c r="B5" s="35" t="str">
        <f>'бланки '!C9</f>
        <v>Муниципальное автономное общеобразовательное учреждение «Средняя общеобразовательная школа с.Ново-Кусково Асиновского района Томской области»</v>
      </c>
      <c r="C5" s="36">
        <v>119</v>
      </c>
      <c r="D5" s="36">
        <v>119</v>
      </c>
      <c r="E5" s="36">
        <v>119</v>
      </c>
      <c r="F5" s="36">
        <v>119</v>
      </c>
      <c r="G5" s="36">
        <v>119</v>
      </c>
      <c r="H5" s="36">
        <v>119</v>
      </c>
      <c r="I5" s="36">
        <v>30</v>
      </c>
      <c r="J5" s="36">
        <v>30</v>
      </c>
      <c r="K5" s="36">
        <v>119</v>
      </c>
      <c r="L5" s="36">
        <v>119</v>
      </c>
      <c r="M5" s="36">
        <v>119</v>
      </c>
      <c r="N5" s="36">
        <v>119</v>
      </c>
      <c r="O5" s="36">
        <v>119</v>
      </c>
      <c r="P5" s="36">
        <v>119</v>
      </c>
      <c r="Q5" s="36">
        <v>119</v>
      </c>
      <c r="R5" s="36"/>
      <c r="S5" s="36"/>
      <c r="T5" s="36"/>
      <c r="U5" s="32">
        <f t="shared" si="0"/>
        <v>0</v>
      </c>
      <c r="V5" s="37">
        <f t="shared" si="1"/>
        <v>99</v>
      </c>
      <c r="W5" s="37" t="str">
        <f t="shared" si="2"/>
        <v>Муниципальное автономное общеобразовательное учреждение «Средняя общеобразовательная школа с.Ново-Кусково Асиновского района Томской области»</v>
      </c>
      <c r="X5" s="31">
        <f t="shared" si="3"/>
        <v>1</v>
      </c>
      <c r="Y5" s="31">
        <f t="shared" si="4"/>
        <v>1</v>
      </c>
      <c r="Z5" s="31">
        <f t="shared" si="5"/>
        <v>1</v>
      </c>
      <c r="AA5" s="31">
        <f t="shared" si="6"/>
        <v>1</v>
      </c>
      <c r="AB5" s="31">
        <f t="shared" si="7"/>
        <v>1</v>
      </c>
      <c r="AC5" s="31">
        <f t="shared" si="8"/>
        <v>1</v>
      </c>
      <c r="AD5" s="31">
        <f t="shared" si="9"/>
        <v>1</v>
      </c>
      <c r="AE5" s="31">
        <f t="shared" si="10"/>
        <v>1</v>
      </c>
      <c r="AF5" s="31">
        <f t="shared" si="11"/>
        <v>1</v>
      </c>
      <c r="AG5" s="31">
        <f t="shared" si="12"/>
        <v>1</v>
      </c>
    </row>
    <row r="6" spans="1:33">
      <c r="A6" s="30">
        <f>'бланки '!D10</f>
        <v>100</v>
      </c>
      <c r="B6" s="35" t="str">
        <f>'бланки '!C10</f>
        <v>Муниципальное автономное общеобразовательное учреждение-основная общеобразовательная школа с.Больше-Дорохово Асиновского района Томской области</v>
      </c>
      <c r="C6" s="36">
        <v>22</v>
      </c>
      <c r="D6" s="36">
        <v>22</v>
      </c>
      <c r="E6" s="36">
        <v>22</v>
      </c>
      <c r="F6" s="36">
        <v>22</v>
      </c>
      <c r="G6" s="36">
        <v>22</v>
      </c>
      <c r="H6" s="36">
        <v>22</v>
      </c>
      <c r="I6" s="36">
        <v>6</v>
      </c>
      <c r="J6" s="36">
        <v>6</v>
      </c>
      <c r="K6" s="36">
        <v>22</v>
      </c>
      <c r="L6" s="36">
        <v>22</v>
      </c>
      <c r="M6" s="36">
        <v>22</v>
      </c>
      <c r="N6" s="36">
        <v>22</v>
      </c>
      <c r="O6" s="36">
        <v>22</v>
      </c>
      <c r="P6" s="36">
        <v>22</v>
      </c>
      <c r="Q6" s="36">
        <v>22</v>
      </c>
      <c r="R6" s="36"/>
      <c r="S6" s="36"/>
      <c r="T6" s="36"/>
      <c r="U6" s="32">
        <f t="shared" si="0"/>
        <v>0</v>
      </c>
      <c r="V6" s="37">
        <f t="shared" si="1"/>
        <v>100</v>
      </c>
      <c r="W6" s="37" t="str">
        <f t="shared" si="2"/>
        <v>Муниципальное автономное общеобразовательное учреждение-основная общеобразовательная школа с.Больше-Дорохово Асиновского района Томской области</v>
      </c>
      <c r="X6" s="31">
        <f t="shared" si="3"/>
        <v>1</v>
      </c>
      <c r="Y6" s="31">
        <f t="shared" si="4"/>
        <v>1</v>
      </c>
      <c r="Z6" s="31">
        <f t="shared" si="5"/>
        <v>1</v>
      </c>
      <c r="AA6" s="31">
        <f t="shared" si="6"/>
        <v>1</v>
      </c>
      <c r="AB6" s="31">
        <f t="shared" si="7"/>
        <v>1</v>
      </c>
      <c r="AC6" s="31">
        <f t="shared" si="8"/>
        <v>1</v>
      </c>
      <c r="AD6" s="31">
        <f t="shared" si="9"/>
        <v>1</v>
      </c>
      <c r="AE6" s="31">
        <f t="shared" si="10"/>
        <v>1</v>
      </c>
      <c r="AF6" s="31">
        <f t="shared" si="11"/>
        <v>1</v>
      </c>
      <c r="AG6" s="31">
        <f t="shared" si="12"/>
        <v>1</v>
      </c>
    </row>
    <row r="7" spans="1:33">
      <c r="A7" s="30">
        <f>'бланки '!D11</f>
        <v>101</v>
      </c>
      <c r="B7" s="35" t="str">
        <f>'бланки '!C11</f>
        <v>Муниципальное автономное общеобразовательное учреждение – средняя общеобразовательная школа с. Минаевки Асиновского района Томской области</v>
      </c>
      <c r="C7" s="36">
        <v>42</v>
      </c>
      <c r="D7" s="36">
        <v>42</v>
      </c>
      <c r="E7" s="36">
        <v>42</v>
      </c>
      <c r="F7" s="36">
        <v>42</v>
      </c>
      <c r="G7" s="36">
        <v>42</v>
      </c>
      <c r="H7" s="36">
        <v>42</v>
      </c>
      <c r="I7" s="36">
        <v>11</v>
      </c>
      <c r="J7" s="36">
        <v>11</v>
      </c>
      <c r="K7" s="36">
        <v>42</v>
      </c>
      <c r="L7" s="36">
        <v>42</v>
      </c>
      <c r="M7" s="36">
        <v>42</v>
      </c>
      <c r="N7" s="36">
        <v>42</v>
      </c>
      <c r="O7" s="36">
        <v>42</v>
      </c>
      <c r="P7" s="36">
        <v>42</v>
      </c>
      <c r="Q7" s="36">
        <v>42</v>
      </c>
      <c r="R7" s="36"/>
      <c r="S7" s="36"/>
      <c r="T7" s="36"/>
      <c r="U7" s="32">
        <f t="shared" si="0"/>
        <v>0</v>
      </c>
      <c r="V7" s="37">
        <f t="shared" si="1"/>
        <v>101</v>
      </c>
      <c r="W7" s="37" t="str">
        <f t="shared" si="2"/>
        <v>Муниципальное автономное общеобразовательное учреждение – средняя общеобразовательная школа с. Минаевки Асиновского района Томской области</v>
      </c>
      <c r="X7" s="31">
        <f t="shared" si="3"/>
        <v>1</v>
      </c>
      <c r="Y7" s="31">
        <f t="shared" si="4"/>
        <v>1</v>
      </c>
      <c r="Z7" s="31">
        <f t="shared" si="5"/>
        <v>1</v>
      </c>
      <c r="AA7" s="31">
        <f t="shared" si="6"/>
        <v>1</v>
      </c>
      <c r="AB7" s="31">
        <f t="shared" si="7"/>
        <v>1</v>
      </c>
      <c r="AC7" s="31">
        <f t="shared" si="8"/>
        <v>1</v>
      </c>
      <c r="AD7" s="31">
        <f t="shared" si="9"/>
        <v>1</v>
      </c>
      <c r="AE7" s="31">
        <f t="shared" si="10"/>
        <v>1</v>
      </c>
      <c r="AF7" s="31">
        <f t="shared" si="11"/>
        <v>1</v>
      </c>
      <c r="AG7" s="31">
        <f t="shared" si="12"/>
        <v>1</v>
      </c>
    </row>
    <row r="8" spans="1:33">
      <c r="A8" s="30">
        <f>'бланки '!D12</f>
        <v>102</v>
      </c>
      <c r="B8" s="35" t="str">
        <f>'бланки '!C12</f>
        <v>Муниципальное автономное общеобразовательное учреждение - средняя общеобразовательная школа с. Новиковка Асиновского района Томской области</v>
      </c>
      <c r="C8" s="36">
        <v>64</v>
      </c>
      <c r="D8" s="36">
        <v>64</v>
      </c>
      <c r="E8" s="36">
        <v>64</v>
      </c>
      <c r="F8" s="36">
        <v>64</v>
      </c>
      <c r="G8" s="36">
        <v>64</v>
      </c>
      <c r="H8" s="36">
        <v>64</v>
      </c>
      <c r="I8" s="36">
        <v>16</v>
      </c>
      <c r="J8" s="36">
        <v>16</v>
      </c>
      <c r="K8" s="36">
        <v>64</v>
      </c>
      <c r="L8" s="36">
        <v>64</v>
      </c>
      <c r="M8" s="36">
        <v>64</v>
      </c>
      <c r="N8" s="36">
        <v>64</v>
      </c>
      <c r="O8" s="36">
        <v>64</v>
      </c>
      <c r="P8" s="36">
        <v>64</v>
      </c>
      <c r="Q8" s="36">
        <v>64</v>
      </c>
      <c r="R8" s="36"/>
      <c r="S8" s="36"/>
      <c r="T8" s="36"/>
      <c r="U8" s="32">
        <f t="shared" si="0"/>
        <v>0</v>
      </c>
      <c r="V8" s="37">
        <f t="shared" si="1"/>
        <v>102</v>
      </c>
      <c r="W8" s="37" t="str">
        <f t="shared" si="2"/>
        <v>Муниципальное автономное общеобразовательное учреждение - средняя общеобразовательная школа с. Новиковка Асиновского района Томской области</v>
      </c>
      <c r="X8" s="31">
        <f t="shared" si="3"/>
        <v>1</v>
      </c>
      <c r="Y8" s="31">
        <f t="shared" si="4"/>
        <v>1</v>
      </c>
      <c r="Z8" s="31">
        <f t="shared" si="5"/>
        <v>1</v>
      </c>
      <c r="AA8" s="31">
        <f t="shared" si="6"/>
        <v>1</v>
      </c>
      <c r="AB8" s="31">
        <f t="shared" si="7"/>
        <v>1</v>
      </c>
      <c r="AC8" s="31">
        <f t="shared" si="8"/>
        <v>1</v>
      </c>
      <c r="AD8" s="31">
        <f t="shared" si="9"/>
        <v>1</v>
      </c>
      <c r="AE8" s="31">
        <f t="shared" si="10"/>
        <v>1</v>
      </c>
      <c r="AF8" s="31">
        <f t="shared" si="11"/>
        <v>1</v>
      </c>
      <c r="AG8" s="31">
        <f t="shared" si="12"/>
        <v>1</v>
      </c>
    </row>
    <row r="9" spans="1:33">
      <c r="A9" s="30">
        <f>'бланки '!D13</f>
        <v>103</v>
      </c>
      <c r="B9" s="35" t="str">
        <f>'бланки '!C13</f>
        <v>Муниципальное автономное общеобразовательное учреждение «Общеобразовательная школа № 5 г. Асино»</v>
      </c>
      <c r="C9" s="36">
        <v>208</v>
      </c>
      <c r="D9" s="36">
        <v>208</v>
      </c>
      <c r="E9" s="36">
        <v>208</v>
      </c>
      <c r="F9" s="36">
        <v>208</v>
      </c>
      <c r="G9" s="36">
        <v>208</v>
      </c>
      <c r="H9" s="36">
        <v>208</v>
      </c>
      <c r="I9" s="36">
        <v>52</v>
      </c>
      <c r="J9" s="36">
        <v>52</v>
      </c>
      <c r="K9" s="36">
        <v>208</v>
      </c>
      <c r="L9" s="36">
        <v>208</v>
      </c>
      <c r="M9" s="36">
        <v>208</v>
      </c>
      <c r="N9" s="36">
        <v>208</v>
      </c>
      <c r="O9" s="36">
        <v>208</v>
      </c>
      <c r="P9" s="36">
        <v>208</v>
      </c>
      <c r="Q9" s="36">
        <v>208</v>
      </c>
      <c r="R9" s="36"/>
      <c r="S9" s="36"/>
      <c r="T9" s="36"/>
      <c r="U9" s="32">
        <f t="shared" si="0"/>
        <v>0</v>
      </c>
      <c r="V9" s="37">
        <f t="shared" si="1"/>
        <v>103</v>
      </c>
      <c r="W9" s="37" t="str">
        <f t="shared" si="2"/>
        <v>Муниципальное автономное общеобразовательное учреждение «Общеобразовательная школа № 5 г. Асино»</v>
      </c>
      <c r="X9" s="31">
        <f t="shared" si="3"/>
        <v>1</v>
      </c>
      <c r="Y9" s="31">
        <f t="shared" si="4"/>
        <v>1</v>
      </c>
      <c r="Z9" s="31">
        <f t="shared" si="5"/>
        <v>1</v>
      </c>
      <c r="AA9" s="31">
        <f t="shared" si="6"/>
        <v>1</v>
      </c>
      <c r="AB9" s="31">
        <f t="shared" si="7"/>
        <v>1</v>
      </c>
      <c r="AC9" s="31">
        <f t="shared" si="8"/>
        <v>1</v>
      </c>
      <c r="AD9" s="31">
        <f t="shared" si="9"/>
        <v>1</v>
      </c>
      <c r="AE9" s="31">
        <f t="shared" si="10"/>
        <v>1</v>
      </c>
      <c r="AF9" s="31">
        <f t="shared" si="11"/>
        <v>1</v>
      </c>
      <c r="AG9" s="31">
        <f t="shared" si="12"/>
        <v>1</v>
      </c>
    </row>
    <row r="10" spans="1:33">
      <c r="A10" s="30">
        <f>'бланки '!D14</f>
        <v>104</v>
      </c>
      <c r="B10" s="35" t="str">
        <f>'бланки '!C14</f>
        <v>Муниципальное автономное общеобразовательное учреждение - средняя общеобразовательная школа с. Новониколавки Асиновского района Томской области</v>
      </c>
      <c r="C10" s="36">
        <v>64</v>
      </c>
      <c r="D10" s="36">
        <v>64</v>
      </c>
      <c r="E10" s="36">
        <v>64</v>
      </c>
      <c r="F10" s="36">
        <v>64</v>
      </c>
      <c r="G10" s="36">
        <v>64</v>
      </c>
      <c r="H10" s="36">
        <v>64</v>
      </c>
      <c r="I10" s="36">
        <v>16</v>
      </c>
      <c r="J10" s="36">
        <v>16</v>
      </c>
      <c r="K10" s="36">
        <v>64</v>
      </c>
      <c r="L10" s="36">
        <v>64</v>
      </c>
      <c r="M10" s="36">
        <v>64</v>
      </c>
      <c r="N10" s="36">
        <v>64</v>
      </c>
      <c r="O10" s="36">
        <v>64</v>
      </c>
      <c r="P10" s="36">
        <v>64</v>
      </c>
      <c r="Q10" s="36">
        <v>64</v>
      </c>
      <c r="R10" s="36"/>
      <c r="S10" s="36"/>
      <c r="T10" s="36"/>
      <c r="U10" s="32">
        <f t="shared" si="0"/>
        <v>0</v>
      </c>
      <c r="V10" s="37">
        <f t="shared" si="1"/>
        <v>104</v>
      </c>
      <c r="W10" s="37" t="str">
        <f t="shared" si="2"/>
        <v>Муниципальное автономное общеобразовательное учреждение - средняя общеобразовательная школа с. Новониколавки Асиновского района Томской области</v>
      </c>
      <c r="X10" s="31">
        <f t="shared" si="3"/>
        <v>1</v>
      </c>
      <c r="Y10" s="31">
        <f t="shared" si="4"/>
        <v>1</v>
      </c>
      <c r="Z10" s="31">
        <f t="shared" si="5"/>
        <v>1</v>
      </c>
      <c r="AA10" s="31">
        <f t="shared" si="6"/>
        <v>1</v>
      </c>
      <c r="AB10" s="31">
        <f t="shared" si="7"/>
        <v>1</v>
      </c>
      <c r="AC10" s="31">
        <f t="shared" si="8"/>
        <v>1</v>
      </c>
      <c r="AD10" s="31">
        <f t="shared" si="9"/>
        <v>1</v>
      </c>
      <c r="AE10" s="31">
        <f t="shared" si="10"/>
        <v>1</v>
      </c>
      <c r="AF10" s="31">
        <f t="shared" si="11"/>
        <v>1</v>
      </c>
      <c r="AG10" s="31">
        <f t="shared" si="12"/>
        <v>1</v>
      </c>
    </row>
    <row r="11" spans="1:33">
      <c r="A11" s="30">
        <f>'бланки '!D15</f>
        <v>105</v>
      </c>
      <c r="B11" s="35" t="str">
        <f>'бланки '!C15</f>
        <v>Муниципальное автономное общеобразовательное учреждение средняя общеобразовательная школа № 1 г. Асино</v>
      </c>
      <c r="C11" s="36">
        <v>495</v>
      </c>
      <c r="D11" s="36">
        <v>495</v>
      </c>
      <c r="E11" s="36">
        <v>495</v>
      </c>
      <c r="F11" s="36">
        <v>495</v>
      </c>
      <c r="G11" s="36">
        <v>495</v>
      </c>
      <c r="H11" s="36">
        <v>495</v>
      </c>
      <c r="I11" s="36">
        <v>124</v>
      </c>
      <c r="J11" s="36">
        <v>124</v>
      </c>
      <c r="K11" s="36">
        <v>495</v>
      </c>
      <c r="L11" s="36">
        <v>495</v>
      </c>
      <c r="M11" s="36">
        <v>495</v>
      </c>
      <c r="N11" s="36">
        <v>495</v>
      </c>
      <c r="O11" s="36">
        <v>495</v>
      </c>
      <c r="P11" s="36">
        <v>495</v>
      </c>
      <c r="Q11" s="36">
        <v>495</v>
      </c>
      <c r="R11" s="36"/>
      <c r="S11" s="36"/>
      <c r="T11" s="36"/>
      <c r="U11" s="32">
        <f t="shared" si="0"/>
        <v>0</v>
      </c>
      <c r="V11" s="37">
        <f t="shared" si="1"/>
        <v>105</v>
      </c>
      <c r="W11" s="37" t="str">
        <f t="shared" si="2"/>
        <v>Муниципальное автономное общеобразовательное учреждение средняя общеобразовательная школа № 1 г. Асино</v>
      </c>
      <c r="X11" s="31">
        <f t="shared" si="3"/>
        <v>1</v>
      </c>
      <c r="Y11" s="31">
        <f t="shared" si="4"/>
        <v>1</v>
      </c>
      <c r="Z11" s="31">
        <f t="shared" si="5"/>
        <v>1</v>
      </c>
      <c r="AA11" s="31">
        <f t="shared" si="6"/>
        <v>1</v>
      </c>
      <c r="AB11" s="31">
        <f t="shared" si="7"/>
        <v>1</v>
      </c>
      <c r="AC11" s="31">
        <f t="shared" si="8"/>
        <v>1</v>
      </c>
      <c r="AD11" s="31">
        <f t="shared" si="9"/>
        <v>1</v>
      </c>
      <c r="AE11" s="31">
        <f t="shared" si="10"/>
        <v>1</v>
      </c>
      <c r="AF11" s="31">
        <f t="shared" si="11"/>
        <v>1</v>
      </c>
      <c r="AG11" s="31">
        <f t="shared" si="12"/>
        <v>1</v>
      </c>
    </row>
    <row r="12" spans="1:33">
      <c r="A12" s="30">
        <f>'бланки '!D16</f>
        <v>106</v>
      </c>
      <c r="B12" s="35" t="str">
        <f>'бланки '!C16</f>
        <v>Муниципальное автономное общеобразовательное учреждение гимназия № 2 г. Асино</v>
      </c>
      <c r="C12" s="36">
        <v>496</v>
      </c>
      <c r="D12" s="36">
        <v>496</v>
      </c>
      <c r="E12" s="36">
        <v>496</v>
      </c>
      <c r="F12" s="36">
        <v>496</v>
      </c>
      <c r="G12" s="36">
        <v>496</v>
      </c>
      <c r="H12" s="36">
        <v>496</v>
      </c>
      <c r="I12" s="36">
        <v>124</v>
      </c>
      <c r="J12" s="36">
        <v>124</v>
      </c>
      <c r="K12" s="36">
        <v>496</v>
      </c>
      <c r="L12" s="36">
        <v>496</v>
      </c>
      <c r="M12" s="36">
        <v>496</v>
      </c>
      <c r="N12" s="36">
        <v>496</v>
      </c>
      <c r="O12" s="36">
        <v>496</v>
      </c>
      <c r="P12" s="36">
        <v>496</v>
      </c>
      <c r="Q12" s="36">
        <v>496</v>
      </c>
      <c r="R12" s="36"/>
      <c r="S12" s="36"/>
      <c r="T12" s="36"/>
      <c r="U12" s="32">
        <f t="shared" si="0"/>
        <v>0</v>
      </c>
      <c r="V12" s="37">
        <f t="shared" si="1"/>
        <v>106</v>
      </c>
      <c r="W12" s="37" t="str">
        <f t="shared" si="2"/>
        <v>Муниципальное автономное общеобразовательное учреждение гимназия № 2 г. Асино</v>
      </c>
      <c r="X12" s="31">
        <f t="shared" si="3"/>
        <v>1</v>
      </c>
      <c r="Y12" s="31">
        <f t="shared" si="4"/>
        <v>1</v>
      </c>
      <c r="Z12" s="31">
        <f t="shared" si="5"/>
        <v>1</v>
      </c>
      <c r="AA12" s="31">
        <f t="shared" si="6"/>
        <v>1</v>
      </c>
      <c r="AB12" s="31">
        <f t="shared" si="7"/>
        <v>1</v>
      </c>
      <c r="AC12" s="31">
        <f t="shared" si="8"/>
        <v>1</v>
      </c>
      <c r="AD12" s="31">
        <f t="shared" si="9"/>
        <v>1</v>
      </c>
      <c r="AE12" s="31">
        <f t="shared" si="10"/>
        <v>1</v>
      </c>
      <c r="AF12" s="31">
        <f t="shared" si="11"/>
        <v>1</v>
      </c>
      <c r="AG12" s="31">
        <f t="shared" si="12"/>
        <v>1</v>
      </c>
    </row>
    <row r="13" spans="1:33">
      <c r="A13" s="30">
        <f>'бланки '!D17</f>
        <v>107</v>
      </c>
      <c r="B13" s="35" t="str">
        <f>'бланки '!C17</f>
        <v>Муниципальное автономное общеобразовательное учреждение - средняя общеобразовательная школа с. Ягодного Асиновского района Томской области</v>
      </c>
      <c r="C13" s="36">
        <v>76</v>
      </c>
      <c r="D13" s="36">
        <v>76</v>
      </c>
      <c r="E13" s="36">
        <v>76</v>
      </c>
      <c r="F13" s="36">
        <v>76</v>
      </c>
      <c r="G13" s="36">
        <v>76</v>
      </c>
      <c r="H13" s="36">
        <v>76</v>
      </c>
      <c r="I13" s="36">
        <v>19</v>
      </c>
      <c r="J13" s="36">
        <v>19</v>
      </c>
      <c r="K13" s="36">
        <v>76</v>
      </c>
      <c r="L13" s="36">
        <v>76</v>
      </c>
      <c r="M13" s="36">
        <v>76</v>
      </c>
      <c r="N13" s="36">
        <v>76</v>
      </c>
      <c r="O13" s="36">
        <v>76</v>
      </c>
      <c r="P13" s="36">
        <v>76</v>
      </c>
      <c r="Q13" s="36">
        <v>76</v>
      </c>
      <c r="R13" s="36"/>
      <c r="S13" s="36"/>
      <c r="T13" s="36"/>
      <c r="U13" s="32">
        <f t="shared" si="0"/>
        <v>0</v>
      </c>
      <c r="V13" s="37">
        <f t="shared" si="1"/>
        <v>107</v>
      </c>
      <c r="W13" s="37" t="str">
        <f t="shared" si="2"/>
        <v>Муниципальное автономное общеобразовательное учреждение - средняя общеобразовательная школа с. Ягодного Асиновского района Томской области</v>
      </c>
      <c r="X13" s="31">
        <f t="shared" si="3"/>
        <v>1</v>
      </c>
      <c r="Y13" s="31">
        <f t="shared" si="4"/>
        <v>1</v>
      </c>
      <c r="Z13" s="31">
        <f t="shared" si="5"/>
        <v>1</v>
      </c>
      <c r="AA13" s="31">
        <f t="shared" si="6"/>
        <v>1</v>
      </c>
      <c r="AB13" s="31">
        <f t="shared" si="7"/>
        <v>1</v>
      </c>
      <c r="AC13" s="31">
        <f t="shared" si="8"/>
        <v>1</v>
      </c>
      <c r="AD13" s="31">
        <f t="shared" si="9"/>
        <v>1</v>
      </c>
      <c r="AE13" s="31">
        <f t="shared" si="10"/>
        <v>1</v>
      </c>
      <c r="AF13" s="31">
        <f t="shared" si="11"/>
        <v>1</v>
      </c>
      <c r="AG13" s="31">
        <f t="shared" si="12"/>
        <v>1</v>
      </c>
    </row>
    <row r="14" spans="1:33">
      <c r="A14" s="30">
        <f>'бланки '!D18</f>
        <v>108</v>
      </c>
      <c r="B14" s="35" t="str">
        <f>'бланки '!C18</f>
        <v>Муниципальное автономное общеобразовательное учреждение средняя общеобразовательная школа № 4 г. Асино</v>
      </c>
      <c r="C14" s="36">
        <v>531</v>
      </c>
      <c r="D14" s="36">
        <v>531</v>
      </c>
      <c r="E14" s="36">
        <v>531</v>
      </c>
      <c r="F14" s="36">
        <v>531</v>
      </c>
      <c r="G14" s="36">
        <v>531</v>
      </c>
      <c r="H14" s="36">
        <v>531</v>
      </c>
      <c r="I14" s="36">
        <v>133</v>
      </c>
      <c r="J14" s="36">
        <v>133</v>
      </c>
      <c r="K14" s="36">
        <v>531</v>
      </c>
      <c r="L14" s="36">
        <v>531</v>
      </c>
      <c r="M14" s="36">
        <v>531</v>
      </c>
      <c r="N14" s="36">
        <v>531</v>
      </c>
      <c r="O14" s="36">
        <v>531</v>
      </c>
      <c r="P14" s="36">
        <v>531</v>
      </c>
      <c r="Q14" s="36">
        <v>531</v>
      </c>
      <c r="R14" s="36"/>
      <c r="S14" s="36"/>
      <c r="T14" s="36"/>
      <c r="U14" s="32">
        <f t="shared" si="0"/>
        <v>0</v>
      </c>
      <c r="V14" s="37">
        <f t="shared" si="1"/>
        <v>108</v>
      </c>
      <c r="W14" s="37" t="str">
        <f t="shared" si="2"/>
        <v>Муниципальное автономное общеобразовательное учреждение средняя общеобразовательная школа № 4 г. Асино</v>
      </c>
      <c r="X14" s="31">
        <f t="shared" si="3"/>
        <v>1</v>
      </c>
      <c r="Y14" s="31">
        <f t="shared" si="4"/>
        <v>1</v>
      </c>
      <c r="Z14" s="31">
        <f t="shared" si="5"/>
        <v>1</v>
      </c>
      <c r="AA14" s="31">
        <f t="shared" si="6"/>
        <v>1</v>
      </c>
      <c r="AB14" s="31">
        <f t="shared" si="7"/>
        <v>1</v>
      </c>
      <c r="AC14" s="31">
        <f t="shared" si="8"/>
        <v>1</v>
      </c>
      <c r="AD14" s="31">
        <f t="shared" si="9"/>
        <v>1</v>
      </c>
      <c r="AE14" s="31">
        <f t="shared" si="10"/>
        <v>1</v>
      </c>
      <c r="AF14" s="31">
        <f t="shared" si="11"/>
        <v>1</v>
      </c>
      <c r="AG14" s="31">
        <f t="shared" si="12"/>
        <v>1</v>
      </c>
    </row>
  </sheetData>
  <autoFilter ref="B1:AG14"/>
  <sortState ref="B2:Q10">
    <sortCondition ref="B2:B10"/>
  </sortState>
  <conditionalFormatting sqref="T2:T14">
    <cfRule type="cellIs" dxfId="0" priority="1" operator="lessThan">
      <formula>0.4</formula>
    </cfRule>
  </conditionalFormatting>
  <conditionalFormatting sqref="X2:AG14">
    <cfRule type="colorScale" priority="41">
      <colorScale>
        <cfvo type="min" val="0"/>
        <cfvo type="max" val="0"/>
        <color theme="4"/>
        <color theme="0"/>
      </colorScale>
    </cfRule>
    <cfRule type="colorScale" priority="42">
      <colorScale>
        <cfvo type="min" val="0"/>
        <cfvo type="max" val="0"/>
        <color theme="4"/>
        <color theme="0"/>
      </colorScale>
    </cfRule>
  </conditionalFormatting>
  <pageMargins left="0.7" right="0.7" top="0.75" bottom="0.75" header="0.3" footer="0.3"/>
  <pageSetup paperSize="9" orientation="portrait" horizontalDpi="4294967292" verticalDpi="0" r:id="rId1"/>
</worksheet>
</file>

<file path=xl/worksheets/sheet9.xml><?xml version="1.0" encoding="utf-8"?>
<worksheet xmlns="http://schemas.openxmlformats.org/spreadsheetml/2006/main" xmlns:r="http://schemas.openxmlformats.org/officeDocument/2006/relationships">
  <dimension ref="A1:AA121"/>
  <sheetViews>
    <sheetView workbookViewId="0">
      <selection activeCell="A15" sqref="A15:XFD558"/>
    </sheetView>
  </sheetViews>
  <sheetFormatPr defaultColWidth="9.140625" defaultRowHeight="15"/>
  <cols>
    <col min="1" max="1" width="9.140625" style="24"/>
    <col min="2" max="2" width="127.7109375" style="24" customWidth="1"/>
    <col min="3" max="4" width="8.140625" style="24" customWidth="1"/>
    <col min="5" max="5" width="11.7109375" style="24" bestFit="1" customWidth="1"/>
    <col min="6" max="6" width="9.42578125" style="24" bestFit="1" customWidth="1"/>
    <col min="7" max="8" width="9.42578125" style="24" customWidth="1"/>
    <col min="9" max="10" width="9.42578125" style="24" bestFit="1" customWidth="1"/>
    <col min="11" max="16384" width="9.140625" style="24"/>
  </cols>
  <sheetData>
    <row r="1" spans="1:27">
      <c r="A1" s="27"/>
      <c r="B1" s="27"/>
      <c r="C1" s="27"/>
      <c r="D1" s="27"/>
      <c r="E1" s="27" t="s">
        <v>368</v>
      </c>
      <c r="F1" s="27" t="s">
        <v>369</v>
      </c>
      <c r="G1" s="27"/>
      <c r="H1" s="27"/>
      <c r="I1" s="27" t="s">
        <v>365</v>
      </c>
      <c r="J1" s="27" t="s">
        <v>366</v>
      </c>
      <c r="K1" s="27" t="s">
        <v>367</v>
      </c>
      <c r="L1" s="27"/>
      <c r="M1" s="27" t="s">
        <v>370</v>
      </c>
      <c r="N1" s="27" t="s">
        <v>371</v>
      </c>
      <c r="O1" s="27" t="s">
        <v>372</v>
      </c>
      <c r="P1" s="27" t="s">
        <v>373</v>
      </c>
      <c r="Q1" s="27" t="s">
        <v>374</v>
      </c>
      <c r="R1" s="27" t="s">
        <v>375</v>
      </c>
      <c r="S1" s="27" t="s">
        <v>376</v>
      </c>
      <c r="T1" s="27" t="s">
        <v>377</v>
      </c>
      <c r="U1" s="27" t="s">
        <v>378</v>
      </c>
      <c r="V1" s="27" t="s">
        <v>379</v>
      </c>
      <c r="W1" s="27" t="s">
        <v>380</v>
      </c>
      <c r="X1" s="27" t="s">
        <v>381</v>
      </c>
      <c r="Y1" s="27" t="s">
        <v>382</v>
      </c>
      <c r="Z1" s="27" t="s">
        <v>383</v>
      </c>
      <c r="AA1" s="27" t="s">
        <v>42</v>
      </c>
    </row>
    <row r="2" spans="1:27">
      <c r="A2" s="26">
        <f>'бланки '!D6</f>
        <v>96</v>
      </c>
      <c r="B2" s="26" t="str">
        <f>'Рейтинговая таблица организаций'!B4</f>
        <v>Муниципальное бюджетное общеобразовательное учреждение вечерняя (сменная) общеобразовательная школа № 9 г. Асино</v>
      </c>
      <c r="C2" s="26">
        <f>'Рейтинговая таблица организаций'!M4</f>
        <v>100</v>
      </c>
      <c r="D2" s="26">
        <f>'Рейтинговая таблица организаций'!N4</f>
        <v>100</v>
      </c>
      <c r="E2" s="25">
        <f>'Рейтинговая таблица организаций'!Q4</f>
        <v>100</v>
      </c>
      <c r="F2" s="25">
        <f>'Рейтинговая таблица организаций'!R4</f>
        <v>100</v>
      </c>
      <c r="G2" s="25">
        <f>'Рейтинговая таблица организаций'!O4</f>
        <v>100</v>
      </c>
      <c r="H2" s="25">
        <f>'Рейтинговая таблица организаций'!P4</f>
        <v>100</v>
      </c>
      <c r="I2" s="25">
        <f>'Рейтинговая таблица организаций'!S4</f>
        <v>100</v>
      </c>
      <c r="J2" s="28">
        <f>'Рейтинговая таблица организаций'!T4</f>
        <v>100</v>
      </c>
      <c r="K2" s="25">
        <f>'Рейтинговая таблица организаций'!Z4</f>
        <v>100</v>
      </c>
      <c r="L2" s="25">
        <f t="shared" ref="L2:L14" si="0">N2</f>
        <v>100</v>
      </c>
      <c r="M2" s="25">
        <f>'Рейтинговая таблица организаций'!AB4</f>
        <v>100</v>
      </c>
      <c r="N2" s="28">
        <f>'Рейтинговая таблица организаций'!AC4</f>
        <v>100</v>
      </c>
      <c r="O2" s="72">
        <f>'Рейтинговая таблица организаций'!AH4</f>
        <v>20</v>
      </c>
      <c r="P2" s="72">
        <f>'Рейтинговая таблица организаций'!AI4</f>
        <v>40</v>
      </c>
      <c r="Q2" s="72">
        <f>'Рейтинговая таблица организаций'!AJ4</f>
        <v>100</v>
      </c>
      <c r="R2" s="73">
        <f>'Рейтинговая таблица организаций'!AK4</f>
        <v>52</v>
      </c>
      <c r="S2" s="25">
        <f>'Рейтинговая таблица организаций'!AR4</f>
        <v>100</v>
      </c>
      <c r="T2" s="25">
        <f>'Рейтинговая таблица организаций'!AS4</f>
        <v>100</v>
      </c>
      <c r="U2" s="25">
        <f>'Рейтинговая таблица организаций'!AT4</f>
        <v>100</v>
      </c>
      <c r="V2" s="28">
        <f>'Рейтинговая таблица организаций'!AU4</f>
        <v>100</v>
      </c>
      <c r="W2" s="25">
        <f>'Рейтинговая таблица организаций'!BB4</f>
        <v>100</v>
      </c>
      <c r="X2" s="25">
        <f>'Рейтинговая таблица организаций'!BC4</f>
        <v>100</v>
      </c>
      <c r="Y2" s="25">
        <f>'Рейтинговая таблица организаций'!BD4</f>
        <v>100</v>
      </c>
      <c r="Z2" s="28">
        <f>'Рейтинговая таблица организаций'!BE4</f>
        <v>100</v>
      </c>
      <c r="AA2" s="29">
        <f>'Рейтинговая таблица организаций'!BF4</f>
        <v>90.4</v>
      </c>
    </row>
    <row r="3" spans="1:27">
      <c r="A3" s="26">
        <f>'бланки '!D7</f>
        <v>97</v>
      </c>
      <c r="B3" s="26" t="str">
        <f>'Рейтинговая таблица организаций'!B5</f>
        <v>Муниципальное казённое общеобразовательное учреждение "Общеобразовательная школа для обучающихся, воспитанников с ОВЗ № 10 города Асино Томской области"</v>
      </c>
      <c r="C3" s="26">
        <f>'Рейтинговая таблица организаций'!M5</f>
        <v>100</v>
      </c>
      <c r="D3" s="26">
        <f>'Рейтинговая таблица организаций'!N5</f>
        <v>100</v>
      </c>
      <c r="E3" s="25">
        <f>'Рейтинговая таблица организаций'!Q5</f>
        <v>100</v>
      </c>
      <c r="F3" s="25">
        <f>'Рейтинговая таблица организаций'!R5</f>
        <v>100</v>
      </c>
      <c r="G3" s="25">
        <f>'Рейтинговая таблица организаций'!O5</f>
        <v>100</v>
      </c>
      <c r="H3" s="25">
        <f>'Рейтинговая таблица организаций'!P5</f>
        <v>100</v>
      </c>
      <c r="I3" s="25">
        <f>'Рейтинговая таблица организаций'!S5</f>
        <v>100</v>
      </c>
      <c r="J3" s="28">
        <f>'Рейтинговая таблица организаций'!T5</f>
        <v>100</v>
      </c>
      <c r="K3" s="25">
        <f>'Рейтинговая таблица организаций'!Z5</f>
        <v>100</v>
      </c>
      <c r="L3" s="25">
        <f t="shared" si="0"/>
        <v>100</v>
      </c>
      <c r="M3" s="25">
        <f>'Рейтинговая таблица организаций'!AB5</f>
        <v>100</v>
      </c>
      <c r="N3" s="28">
        <f>'Рейтинговая таблица организаций'!AC5</f>
        <v>100</v>
      </c>
      <c r="O3" s="72">
        <f>'Рейтинговая таблица организаций'!AH5</f>
        <v>100</v>
      </c>
      <c r="P3" s="72">
        <f>'Рейтинговая таблица организаций'!AI5</f>
        <v>100</v>
      </c>
      <c r="Q3" s="72">
        <f>'Рейтинговая таблица организаций'!AJ5</f>
        <v>100</v>
      </c>
      <c r="R3" s="73">
        <f>'Рейтинговая таблица организаций'!AK5</f>
        <v>100</v>
      </c>
      <c r="S3" s="25">
        <f>'Рейтинговая таблица организаций'!AR5</f>
        <v>100</v>
      </c>
      <c r="T3" s="25">
        <f>'Рейтинговая таблица организаций'!AS5</f>
        <v>100</v>
      </c>
      <c r="U3" s="25">
        <f>'Рейтинговая таблица организаций'!AT5</f>
        <v>100</v>
      </c>
      <c r="V3" s="28">
        <f>'Рейтинговая таблица организаций'!AU5</f>
        <v>100</v>
      </c>
      <c r="W3" s="25">
        <f>'Рейтинговая таблица организаций'!BB5</f>
        <v>100</v>
      </c>
      <c r="X3" s="25">
        <f>'Рейтинговая таблица организаций'!BC5</f>
        <v>100</v>
      </c>
      <c r="Y3" s="25">
        <f>'Рейтинговая таблица организаций'!BD5</f>
        <v>100</v>
      </c>
      <c r="Z3" s="28">
        <f>'Рейтинговая таблица организаций'!BE5</f>
        <v>100</v>
      </c>
      <c r="AA3" s="29">
        <f>'Рейтинговая таблица организаций'!BF5</f>
        <v>100</v>
      </c>
    </row>
    <row r="4" spans="1:27">
      <c r="A4" s="26">
        <f>'бланки '!D8</f>
        <v>98</v>
      </c>
      <c r="B4" s="26" t="str">
        <f>'Рейтинговая таблица организаций'!B6</f>
        <v>Муниципальное автономное общеобразовательное учреждение - средняя общеобразовательная школа с. Батурино Асиновского района Томской области</v>
      </c>
      <c r="C4" s="26">
        <f>'Рейтинговая таблица организаций'!M6</f>
        <v>100</v>
      </c>
      <c r="D4" s="26">
        <f>'Рейтинговая таблица организаций'!N6</f>
        <v>100</v>
      </c>
      <c r="E4" s="25">
        <f>'Рейтинговая таблица организаций'!Q6</f>
        <v>100</v>
      </c>
      <c r="F4" s="25">
        <f>'Рейтинговая таблица организаций'!R6</f>
        <v>100</v>
      </c>
      <c r="G4" s="25">
        <f>'Рейтинговая таблица организаций'!O6</f>
        <v>100</v>
      </c>
      <c r="H4" s="25">
        <f>'Рейтинговая таблица организаций'!P6</f>
        <v>100</v>
      </c>
      <c r="I4" s="25">
        <f>'Рейтинговая таблица организаций'!S6</f>
        <v>100</v>
      </c>
      <c r="J4" s="28">
        <f>'Рейтинговая таблица организаций'!T6</f>
        <v>100</v>
      </c>
      <c r="K4" s="25">
        <f>'Рейтинговая таблица организаций'!Z6</f>
        <v>100</v>
      </c>
      <c r="L4" s="25">
        <f t="shared" si="0"/>
        <v>100</v>
      </c>
      <c r="M4" s="25">
        <f>'Рейтинговая таблица организаций'!AB6</f>
        <v>100</v>
      </c>
      <c r="N4" s="28">
        <f>'Рейтинговая таблица организаций'!AC6</f>
        <v>100</v>
      </c>
      <c r="O4" s="72">
        <f>'Рейтинговая таблица организаций'!AH6</f>
        <v>100</v>
      </c>
      <c r="P4" s="72">
        <f>'Рейтинговая таблица организаций'!AI6</f>
        <v>80</v>
      </c>
      <c r="Q4" s="72">
        <f>'Рейтинговая таблица организаций'!AJ6</f>
        <v>100</v>
      </c>
      <c r="R4" s="73">
        <f>'Рейтинговая таблица организаций'!AK6</f>
        <v>92</v>
      </c>
      <c r="S4" s="25">
        <f>'Рейтинговая таблица организаций'!AR6</f>
        <v>100</v>
      </c>
      <c r="T4" s="25">
        <f>'Рейтинговая таблица организаций'!AS6</f>
        <v>100</v>
      </c>
      <c r="U4" s="25">
        <f>'Рейтинговая таблица организаций'!AT6</f>
        <v>100</v>
      </c>
      <c r="V4" s="28">
        <f>'Рейтинговая таблица организаций'!AU6</f>
        <v>100</v>
      </c>
      <c r="W4" s="25">
        <f>'Рейтинговая таблица организаций'!BB6</f>
        <v>100</v>
      </c>
      <c r="X4" s="25">
        <f>'Рейтинговая таблица организаций'!BC6</f>
        <v>100</v>
      </c>
      <c r="Y4" s="25">
        <f>'Рейтинговая таблица организаций'!BD6</f>
        <v>100</v>
      </c>
      <c r="Z4" s="28">
        <f>'Рейтинговая таблица организаций'!BE6</f>
        <v>100</v>
      </c>
      <c r="AA4" s="29">
        <f>'Рейтинговая таблица организаций'!BF6</f>
        <v>98.4</v>
      </c>
    </row>
    <row r="5" spans="1:27">
      <c r="A5" s="26">
        <f>'бланки '!D9</f>
        <v>99</v>
      </c>
      <c r="B5" s="26" t="str">
        <f>'Рейтинговая таблица организаций'!B7</f>
        <v>Муниципальное автономное общеобразовательное учреждение «Средняя общеобразовательная школа с.Ново-Кусково Асиновского района Томской области»</v>
      </c>
      <c r="C5" s="26">
        <f>'Рейтинговая таблица организаций'!M7</f>
        <v>100</v>
      </c>
      <c r="D5" s="26">
        <f>'Рейтинговая таблица организаций'!N7</f>
        <v>100</v>
      </c>
      <c r="E5" s="25">
        <f>'Рейтинговая таблица организаций'!Q7</f>
        <v>100</v>
      </c>
      <c r="F5" s="25">
        <f>'Рейтинговая таблица организаций'!R7</f>
        <v>100</v>
      </c>
      <c r="G5" s="25">
        <f>'Рейтинговая таблица организаций'!O7</f>
        <v>100</v>
      </c>
      <c r="H5" s="25">
        <f>'Рейтинговая таблица организаций'!P7</f>
        <v>100</v>
      </c>
      <c r="I5" s="25">
        <f>'Рейтинговая таблица организаций'!S7</f>
        <v>100</v>
      </c>
      <c r="J5" s="28">
        <f>'Рейтинговая таблица организаций'!T7</f>
        <v>100</v>
      </c>
      <c r="K5" s="25">
        <f>'Рейтинговая таблица организаций'!Z7</f>
        <v>100</v>
      </c>
      <c r="L5" s="25">
        <f t="shared" si="0"/>
        <v>100</v>
      </c>
      <c r="M5" s="25">
        <f>'Рейтинговая таблица организаций'!AB7</f>
        <v>100</v>
      </c>
      <c r="N5" s="28">
        <f>'Рейтинговая таблица организаций'!AC7</f>
        <v>100</v>
      </c>
      <c r="O5" s="72">
        <f>'Рейтинговая таблица организаций'!AH7</f>
        <v>100</v>
      </c>
      <c r="P5" s="72">
        <f>'Рейтинговая таблица организаций'!AI7</f>
        <v>80</v>
      </c>
      <c r="Q5" s="72">
        <f>'Рейтинговая таблица организаций'!AJ7</f>
        <v>100</v>
      </c>
      <c r="R5" s="73">
        <f>'Рейтинговая таблица организаций'!AK7</f>
        <v>92</v>
      </c>
      <c r="S5" s="25">
        <f>'Рейтинговая таблица организаций'!AR7</f>
        <v>100</v>
      </c>
      <c r="T5" s="25">
        <f>'Рейтинговая таблица организаций'!AS7</f>
        <v>100</v>
      </c>
      <c r="U5" s="25">
        <f>'Рейтинговая таблица организаций'!AT7</f>
        <v>100</v>
      </c>
      <c r="V5" s="28">
        <f>'Рейтинговая таблица организаций'!AU7</f>
        <v>100</v>
      </c>
      <c r="W5" s="25">
        <f>'Рейтинговая таблица организаций'!BB7</f>
        <v>100</v>
      </c>
      <c r="X5" s="25">
        <f>'Рейтинговая таблица организаций'!BC7</f>
        <v>100</v>
      </c>
      <c r="Y5" s="25">
        <f>'Рейтинговая таблица организаций'!BD7</f>
        <v>100</v>
      </c>
      <c r="Z5" s="28">
        <f>'Рейтинговая таблица организаций'!BE7</f>
        <v>100</v>
      </c>
      <c r="AA5" s="29">
        <f>'Рейтинговая таблица организаций'!BF7</f>
        <v>98.4</v>
      </c>
    </row>
    <row r="6" spans="1:27">
      <c r="A6" s="26">
        <f>'бланки '!D10</f>
        <v>100</v>
      </c>
      <c r="B6" s="26" t="str">
        <f>'Рейтинговая таблица организаций'!B8</f>
        <v>Муниципальное автономное общеобразовательное учреждение-основная общеобразовательная школа с.Больше-Дорохово Асиновского района Томской области</v>
      </c>
      <c r="C6" s="26">
        <f>'Рейтинговая таблица организаций'!M8</f>
        <v>100</v>
      </c>
      <c r="D6" s="26">
        <f>'Рейтинговая таблица организаций'!N8</f>
        <v>100</v>
      </c>
      <c r="E6" s="25">
        <f>'Рейтинговая таблица организаций'!Q8</f>
        <v>100</v>
      </c>
      <c r="F6" s="25">
        <f>'Рейтинговая таблица организаций'!R8</f>
        <v>100</v>
      </c>
      <c r="G6" s="25">
        <f>'Рейтинговая таблица организаций'!O8</f>
        <v>100</v>
      </c>
      <c r="H6" s="25">
        <f>'Рейтинговая таблица организаций'!P8</f>
        <v>100</v>
      </c>
      <c r="I6" s="25">
        <f>'Рейтинговая таблица организаций'!S8</f>
        <v>100</v>
      </c>
      <c r="J6" s="28">
        <f>'Рейтинговая таблица организаций'!T8</f>
        <v>100</v>
      </c>
      <c r="K6" s="25">
        <f>'Рейтинговая таблица организаций'!Z8</f>
        <v>100</v>
      </c>
      <c r="L6" s="25">
        <f t="shared" si="0"/>
        <v>100</v>
      </c>
      <c r="M6" s="25">
        <f>'Рейтинговая таблица организаций'!AB8</f>
        <v>100</v>
      </c>
      <c r="N6" s="28">
        <f>'Рейтинговая таблица организаций'!AC8</f>
        <v>100</v>
      </c>
      <c r="O6" s="72">
        <f>'Рейтинговая таблица организаций'!AH8</f>
        <v>60</v>
      </c>
      <c r="P6" s="72">
        <f>'Рейтинговая таблица организаций'!AI8</f>
        <v>40</v>
      </c>
      <c r="Q6" s="72">
        <f>'Рейтинговая таблица организаций'!AJ8</f>
        <v>100</v>
      </c>
      <c r="R6" s="73">
        <f>'Рейтинговая таблица организаций'!AK8</f>
        <v>64</v>
      </c>
      <c r="S6" s="25">
        <f>'Рейтинговая таблица организаций'!AR8</f>
        <v>100</v>
      </c>
      <c r="T6" s="25">
        <f>'Рейтинговая таблица организаций'!AS8</f>
        <v>100</v>
      </c>
      <c r="U6" s="25">
        <f>'Рейтинговая таблица организаций'!AT8</f>
        <v>100</v>
      </c>
      <c r="V6" s="28">
        <f>'Рейтинговая таблица организаций'!AU8</f>
        <v>100</v>
      </c>
      <c r="W6" s="25">
        <f>'Рейтинговая таблица организаций'!BB8</f>
        <v>100</v>
      </c>
      <c r="X6" s="25">
        <f>'Рейтинговая таблица организаций'!BC8</f>
        <v>100</v>
      </c>
      <c r="Y6" s="25">
        <f>'Рейтинговая таблица организаций'!BD8</f>
        <v>100</v>
      </c>
      <c r="Z6" s="28">
        <f>'Рейтинговая таблица организаций'!BE8</f>
        <v>100</v>
      </c>
      <c r="AA6" s="29">
        <f>'Рейтинговая таблица организаций'!BF8</f>
        <v>92.8</v>
      </c>
    </row>
    <row r="7" spans="1:27">
      <c r="A7" s="26">
        <f>'бланки '!D11</f>
        <v>101</v>
      </c>
      <c r="B7" s="26" t="str">
        <f>'Рейтинговая таблица организаций'!B9</f>
        <v>Муниципальное автономное общеобразовательное учреждение – средняя общеобразовательная школа с. Минаевки Асиновского района Томской области</v>
      </c>
      <c r="C7" s="26">
        <f>'Рейтинговая таблица организаций'!M9</f>
        <v>100</v>
      </c>
      <c r="D7" s="26">
        <f>'Рейтинговая таблица организаций'!N9</f>
        <v>100</v>
      </c>
      <c r="E7" s="25">
        <f>'Рейтинговая таблица организаций'!Q9</f>
        <v>100</v>
      </c>
      <c r="F7" s="25">
        <f>'Рейтинговая таблица организаций'!R9</f>
        <v>100</v>
      </c>
      <c r="G7" s="25">
        <f>'Рейтинговая таблица организаций'!O9</f>
        <v>100</v>
      </c>
      <c r="H7" s="25">
        <f>'Рейтинговая таблица организаций'!P9</f>
        <v>100</v>
      </c>
      <c r="I7" s="25">
        <f>'Рейтинговая таблица организаций'!S9</f>
        <v>100</v>
      </c>
      <c r="J7" s="28">
        <f>'Рейтинговая таблица организаций'!T9</f>
        <v>100</v>
      </c>
      <c r="K7" s="25">
        <f>'Рейтинговая таблица организаций'!Z9</f>
        <v>100</v>
      </c>
      <c r="L7" s="25">
        <f t="shared" si="0"/>
        <v>100</v>
      </c>
      <c r="M7" s="25">
        <f>'Рейтинговая таблица организаций'!AB9</f>
        <v>100</v>
      </c>
      <c r="N7" s="28">
        <f>'Рейтинговая таблица организаций'!AC9</f>
        <v>100</v>
      </c>
      <c r="O7" s="72">
        <f>'Рейтинговая таблица организаций'!AH9</f>
        <v>80</v>
      </c>
      <c r="P7" s="72">
        <f>'Рейтинговая таблица организаций'!AI9</f>
        <v>60</v>
      </c>
      <c r="Q7" s="72">
        <f>'Рейтинговая таблица организаций'!AJ9</f>
        <v>100</v>
      </c>
      <c r="R7" s="73">
        <f>'Рейтинговая таблица организаций'!AK9</f>
        <v>78</v>
      </c>
      <c r="S7" s="25">
        <f>'Рейтинговая таблица организаций'!AR9</f>
        <v>100</v>
      </c>
      <c r="T7" s="25">
        <f>'Рейтинговая таблица организаций'!AS9</f>
        <v>100</v>
      </c>
      <c r="U7" s="25">
        <f>'Рейтинговая таблица организаций'!AT9</f>
        <v>100</v>
      </c>
      <c r="V7" s="28">
        <f>'Рейтинговая таблица организаций'!AU9</f>
        <v>100</v>
      </c>
      <c r="W7" s="25">
        <f>'Рейтинговая таблица организаций'!BB9</f>
        <v>100</v>
      </c>
      <c r="X7" s="25">
        <f>'Рейтинговая таблица организаций'!BC9</f>
        <v>100</v>
      </c>
      <c r="Y7" s="25">
        <f>'Рейтинговая таблица организаций'!BD9</f>
        <v>100</v>
      </c>
      <c r="Z7" s="28">
        <f>'Рейтинговая таблица организаций'!BE9</f>
        <v>100</v>
      </c>
      <c r="AA7" s="29">
        <f>'Рейтинговая таблица организаций'!BF9</f>
        <v>95.6</v>
      </c>
    </row>
    <row r="8" spans="1:27">
      <c r="A8" s="26">
        <f>'бланки '!D12</f>
        <v>102</v>
      </c>
      <c r="B8" s="26" t="str">
        <f>'Рейтинговая таблица организаций'!B10</f>
        <v>Муниципальное автономное общеобразовательное учреждение - средняя общеобразовательная школа с. Новиковка Асиновского района Томской области</v>
      </c>
      <c r="C8" s="26">
        <f>'Рейтинговая таблица организаций'!M10</f>
        <v>100</v>
      </c>
      <c r="D8" s="26">
        <f>'Рейтинговая таблица организаций'!N10</f>
        <v>100</v>
      </c>
      <c r="E8" s="25">
        <f>'Рейтинговая таблица организаций'!Q10</f>
        <v>100</v>
      </c>
      <c r="F8" s="25">
        <f>'Рейтинговая таблица организаций'!R10</f>
        <v>100</v>
      </c>
      <c r="G8" s="25">
        <f>'Рейтинговая таблица организаций'!O10</f>
        <v>100</v>
      </c>
      <c r="H8" s="25">
        <f>'Рейтинговая таблица организаций'!P10</f>
        <v>100</v>
      </c>
      <c r="I8" s="25">
        <f>'Рейтинговая таблица организаций'!S10</f>
        <v>100</v>
      </c>
      <c r="J8" s="28">
        <f>'Рейтинговая таблица организаций'!T10</f>
        <v>100</v>
      </c>
      <c r="K8" s="25">
        <f>'Рейтинговая таблица организаций'!Z10</f>
        <v>100</v>
      </c>
      <c r="L8" s="25">
        <f t="shared" si="0"/>
        <v>100</v>
      </c>
      <c r="M8" s="25">
        <f>'Рейтинговая таблица организаций'!AB10</f>
        <v>100</v>
      </c>
      <c r="N8" s="28">
        <f>'Рейтинговая таблица организаций'!AC10</f>
        <v>100</v>
      </c>
      <c r="O8" s="72">
        <f>'Рейтинговая таблица организаций'!AH10</f>
        <v>40</v>
      </c>
      <c r="P8" s="72">
        <f>'Рейтинговая таблица организаций'!AI10</f>
        <v>60</v>
      </c>
      <c r="Q8" s="72">
        <f>'Рейтинговая таблица организаций'!AJ10</f>
        <v>100</v>
      </c>
      <c r="R8" s="73">
        <f>'Рейтинговая таблица организаций'!AK10</f>
        <v>66</v>
      </c>
      <c r="S8" s="25">
        <f>'Рейтинговая таблица организаций'!AR10</f>
        <v>100</v>
      </c>
      <c r="T8" s="25">
        <f>'Рейтинговая таблица организаций'!AS10</f>
        <v>100</v>
      </c>
      <c r="U8" s="25">
        <f>'Рейтинговая таблица организаций'!AT10</f>
        <v>100</v>
      </c>
      <c r="V8" s="28">
        <f>'Рейтинговая таблица организаций'!AU10</f>
        <v>100</v>
      </c>
      <c r="W8" s="25">
        <f>'Рейтинговая таблица организаций'!BB10</f>
        <v>100</v>
      </c>
      <c r="X8" s="25">
        <f>'Рейтинговая таблица организаций'!BC10</f>
        <v>100</v>
      </c>
      <c r="Y8" s="25">
        <f>'Рейтинговая таблица организаций'!BD10</f>
        <v>100</v>
      </c>
      <c r="Z8" s="28">
        <f>'Рейтинговая таблица организаций'!BE10</f>
        <v>100</v>
      </c>
      <c r="AA8" s="29">
        <f>'Рейтинговая таблица организаций'!BF10</f>
        <v>93.2</v>
      </c>
    </row>
    <row r="9" spans="1:27">
      <c r="A9" s="26">
        <f>'бланки '!D13</f>
        <v>103</v>
      </c>
      <c r="B9" s="26" t="str">
        <f>'Рейтинговая таблица организаций'!B11</f>
        <v>Муниципальное автономное общеобразовательное учреждение «Общеобразовательная школа № 5 г. Асино»</v>
      </c>
      <c r="C9" s="26">
        <f>'Рейтинговая таблица организаций'!M11</f>
        <v>100</v>
      </c>
      <c r="D9" s="26">
        <f>'Рейтинговая таблица организаций'!N11</f>
        <v>100</v>
      </c>
      <c r="E9" s="25">
        <f>'Рейтинговая таблица организаций'!Q11</f>
        <v>100</v>
      </c>
      <c r="F9" s="25">
        <f>'Рейтинговая таблица организаций'!R11</f>
        <v>100</v>
      </c>
      <c r="G9" s="25">
        <f>'Рейтинговая таблица организаций'!O11</f>
        <v>100</v>
      </c>
      <c r="H9" s="25">
        <f>'Рейтинговая таблица организаций'!P11</f>
        <v>100</v>
      </c>
      <c r="I9" s="25">
        <f>'Рейтинговая таблица организаций'!S11</f>
        <v>100</v>
      </c>
      <c r="J9" s="28">
        <f>'Рейтинговая таблица организаций'!T11</f>
        <v>100</v>
      </c>
      <c r="K9" s="25">
        <f>'Рейтинговая таблица организаций'!Z11</f>
        <v>100</v>
      </c>
      <c r="L9" s="25">
        <f t="shared" si="0"/>
        <v>100</v>
      </c>
      <c r="M9" s="25">
        <f>'Рейтинговая таблица организаций'!AB11</f>
        <v>100</v>
      </c>
      <c r="N9" s="28">
        <f>'Рейтинговая таблица организаций'!AC11</f>
        <v>100</v>
      </c>
      <c r="O9" s="72">
        <f>'Рейтинговая таблица организаций'!AH11</f>
        <v>20</v>
      </c>
      <c r="P9" s="72">
        <f>'Рейтинговая таблица организаций'!AI11</f>
        <v>80</v>
      </c>
      <c r="Q9" s="72">
        <f>'Рейтинговая таблица организаций'!AJ11</f>
        <v>100</v>
      </c>
      <c r="R9" s="73">
        <f>'Рейтинговая таблица организаций'!AK11</f>
        <v>68</v>
      </c>
      <c r="S9" s="25">
        <f>'Рейтинговая таблица организаций'!AR11</f>
        <v>100</v>
      </c>
      <c r="T9" s="25">
        <f>'Рейтинговая таблица организаций'!AS11</f>
        <v>100</v>
      </c>
      <c r="U9" s="25">
        <f>'Рейтинговая таблица организаций'!AT11</f>
        <v>100</v>
      </c>
      <c r="V9" s="28">
        <f>'Рейтинговая таблица организаций'!AU11</f>
        <v>100</v>
      </c>
      <c r="W9" s="25">
        <f>'Рейтинговая таблица организаций'!BB11</f>
        <v>100</v>
      </c>
      <c r="X9" s="25">
        <f>'Рейтинговая таблица организаций'!BC11</f>
        <v>100</v>
      </c>
      <c r="Y9" s="25">
        <f>'Рейтинговая таблица организаций'!BD11</f>
        <v>100</v>
      </c>
      <c r="Z9" s="28">
        <f>'Рейтинговая таблица организаций'!BE11</f>
        <v>100</v>
      </c>
      <c r="AA9" s="29">
        <f>'Рейтинговая таблица организаций'!BF11</f>
        <v>93.6</v>
      </c>
    </row>
    <row r="10" spans="1:27">
      <c r="A10" s="26">
        <f>'бланки '!D14</f>
        <v>104</v>
      </c>
      <c r="B10" s="26" t="str">
        <f>'Рейтинговая таблица организаций'!B12</f>
        <v>Муниципальное автономное общеобразовательное учреждение - средняя общеобразовательная школа с. Новониколавки Асиновского района Томской области</v>
      </c>
      <c r="C10" s="26">
        <f>'Рейтинговая таблица организаций'!M12</f>
        <v>100</v>
      </c>
      <c r="D10" s="26">
        <f>'Рейтинговая таблица организаций'!N12</f>
        <v>100</v>
      </c>
      <c r="E10" s="25">
        <f>'Рейтинговая таблица организаций'!Q12</f>
        <v>100</v>
      </c>
      <c r="F10" s="25">
        <f>'Рейтинговая таблица организаций'!R12</f>
        <v>100</v>
      </c>
      <c r="G10" s="25">
        <f>'Рейтинговая таблица организаций'!O12</f>
        <v>100</v>
      </c>
      <c r="H10" s="25">
        <f>'Рейтинговая таблица организаций'!P12</f>
        <v>100</v>
      </c>
      <c r="I10" s="25">
        <f>'Рейтинговая таблица организаций'!S12</f>
        <v>100</v>
      </c>
      <c r="J10" s="28">
        <f>'Рейтинговая таблица организаций'!T12</f>
        <v>100</v>
      </c>
      <c r="K10" s="25">
        <f>'Рейтинговая таблица организаций'!Z12</f>
        <v>100</v>
      </c>
      <c r="L10" s="25">
        <f t="shared" si="0"/>
        <v>100</v>
      </c>
      <c r="M10" s="25">
        <f>'Рейтинговая таблица организаций'!AB12</f>
        <v>100</v>
      </c>
      <c r="N10" s="28">
        <f>'Рейтинговая таблица организаций'!AC12</f>
        <v>100</v>
      </c>
      <c r="O10" s="72">
        <f>'Рейтинговая таблица организаций'!AH12</f>
        <v>80</v>
      </c>
      <c r="P10" s="72">
        <f>'Рейтинговая таблица организаций'!AI12</f>
        <v>80</v>
      </c>
      <c r="Q10" s="72">
        <f>'Рейтинговая таблица организаций'!AJ12</f>
        <v>100</v>
      </c>
      <c r="R10" s="73">
        <f>'Рейтинговая таблица организаций'!AK12</f>
        <v>86</v>
      </c>
      <c r="S10" s="25">
        <f>'Рейтинговая таблица организаций'!AR12</f>
        <v>100</v>
      </c>
      <c r="T10" s="25">
        <f>'Рейтинговая таблица организаций'!AS12</f>
        <v>100</v>
      </c>
      <c r="U10" s="25">
        <f>'Рейтинговая таблица организаций'!AT12</f>
        <v>100</v>
      </c>
      <c r="V10" s="28">
        <f>'Рейтинговая таблица организаций'!AU12</f>
        <v>100</v>
      </c>
      <c r="W10" s="25">
        <f>'Рейтинговая таблица организаций'!BB12</f>
        <v>100</v>
      </c>
      <c r="X10" s="25">
        <f>'Рейтинговая таблица организаций'!BC12</f>
        <v>100</v>
      </c>
      <c r="Y10" s="25">
        <f>'Рейтинговая таблица организаций'!BD12</f>
        <v>100</v>
      </c>
      <c r="Z10" s="28">
        <f>'Рейтинговая таблица организаций'!BE12</f>
        <v>100</v>
      </c>
      <c r="AA10" s="29">
        <f>'Рейтинговая таблица организаций'!BF12</f>
        <v>97.2</v>
      </c>
    </row>
    <row r="11" spans="1:27">
      <c r="A11" s="26">
        <f>'бланки '!D15</f>
        <v>105</v>
      </c>
      <c r="B11" s="26" t="str">
        <f>'Рейтинговая таблица организаций'!B13</f>
        <v>Муниципальное автономное общеобразовательное учреждение средняя общеобразовательная школа № 1 г. Асино</v>
      </c>
      <c r="C11" s="26">
        <f>'Рейтинговая таблица организаций'!M13</f>
        <v>100</v>
      </c>
      <c r="D11" s="26">
        <f>'Рейтинговая таблица организаций'!N13</f>
        <v>100</v>
      </c>
      <c r="E11" s="25">
        <f>'Рейтинговая таблица организаций'!Q13</f>
        <v>100</v>
      </c>
      <c r="F11" s="25">
        <f>'Рейтинговая таблица организаций'!R13</f>
        <v>100</v>
      </c>
      <c r="G11" s="25">
        <f>'Рейтинговая таблица организаций'!O13</f>
        <v>100</v>
      </c>
      <c r="H11" s="25">
        <f>'Рейтинговая таблица организаций'!P13</f>
        <v>100</v>
      </c>
      <c r="I11" s="25">
        <f>'Рейтинговая таблица организаций'!S13</f>
        <v>100</v>
      </c>
      <c r="J11" s="28">
        <f>'Рейтинговая таблица организаций'!T13</f>
        <v>100</v>
      </c>
      <c r="K11" s="25">
        <f>'Рейтинговая таблица организаций'!Z13</f>
        <v>100</v>
      </c>
      <c r="L11" s="25">
        <f t="shared" si="0"/>
        <v>100</v>
      </c>
      <c r="M11" s="25">
        <f>'Рейтинговая таблица организаций'!AB13</f>
        <v>100</v>
      </c>
      <c r="N11" s="28">
        <f>'Рейтинговая таблица организаций'!AC13</f>
        <v>100</v>
      </c>
      <c r="O11" s="72">
        <f>'Рейтинговая таблица организаций'!AH13</f>
        <v>20</v>
      </c>
      <c r="P11" s="72">
        <f>'Рейтинговая таблица организаций'!AI13</f>
        <v>60</v>
      </c>
      <c r="Q11" s="72">
        <f>'Рейтинговая таблица организаций'!AJ13</f>
        <v>100</v>
      </c>
      <c r="R11" s="73">
        <f>'Рейтинговая таблица организаций'!AK13</f>
        <v>60</v>
      </c>
      <c r="S11" s="25">
        <f>'Рейтинговая таблица организаций'!AR13</f>
        <v>100</v>
      </c>
      <c r="T11" s="25">
        <f>'Рейтинговая таблица организаций'!AS13</f>
        <v>100</v>
      </c>
      <c r="U11" s="25">
        <f>'Рейтинговая таблица организаций'!AT13</f>
        <v>100</v>
      </c>
      <c r="V11" s="28">
        <f>'Рейтинговая таблица организаций'!AU13</f>
        <v>100</v>
      </c>
      <c r="W11" s="25">
        <f>'Рейтинговая таблица организаций'!BB13</f>
        <v>100</v>
      </c>
      <c r="X11" s="25">
        <f>'Рейтинговая таблица организаций'!BC13</f>
        <v>100</v>
      </c>
      <c r="Y11" s="25">
        <f>'Рейтинговая таблица организаций'!BD13</f>
        <v>100</v>
      </c>
      <c r="Z11" s="28">
        <f>'Рейтинговая таблица организаций'!BE13</f>
        <v>100</v>
      </c>
      <c r="AA11" s="29">
        <f>'Рейтинговая таблица организаций'!BF13</f>
        <v>92</v>
      </c>
    </row>
    <row r="12" spans="1:27">
      <c r="A12" s="26">
        <f>'бланки '!D16</f>
        <v>106</v>
      </c>
      <c r="B12" s="26" t="str">
        <f>'Рейтинговая таблица организаций'!B14</f>
        <v>Муниципальное автономное общеобразовательное учреждение гимназия № 2 г. Асино</v>
      </c>
      <c r="C12" s="26">
        <f>'Рейтинговая таблица организаций'!M14</f>
        <v>100</v>
      </c>
      <c r="D12" s="26">
        <f>'Рейтинговая таблица организаций'!N14</f>
        <v>100</v>
      </c>
      <c r="E12" s="25">
        <f>'Рейтинговая таблица организаций'!Q14</f>
        <v>100</v>
      </c>
      <c r="F12" s="25">
        <f>'Рейтинговая таблица организаций'!R14</f>
        <v>100</v>
      </c>
      <c r="G12" s="25">
        <f>'Рейтинговая таблица организаций'!O14</f>
        <v>100</v>
      </c>
      <c r="H12" s="25">
        <f>'Рейтинговая таблица организаций'!P14</f>
        <v>100</v>
      </c>
      <c r="I12" s="25">
        <f>'Рейтинговая таблица организаций'!S14</f>
        <v>100</v>
      </c>
      <c r="J12" s="28">
        <f>'Рейтинговая таблица организаций'!T14</f>
        <v>100</v>
      </c>
      <c r="K12" s="25">
        <f>'Рейтинговая таблица организаций'!Z14</f>
        <v>100</v>
      </c>
      <c r="L12" s="25">
        <f t="shared" si="0"/>
        <v>100</v>
      </c>
      <c r="M12" s="25">
        <f>'Рейтинговая таблица организаций'!AB14</f>
        <v>100</v>
      </c>
      <c r="N12" s="28">
        <f>'Рейтинговая таблица организаций'!AC14</f>
        <v>100</v>
      </c>
      <c r="O12" s="72">
        <f>'Рейтинговая таблица организаций'!AH14</f>
        <v>60</v>
      </c>
      <c r="P12" s="72">
        <f>'Рейтинговая таблица организаций'!AI14</f>
        <v>80</v>
      </c>
      <c r="Q12" s="72">
        <f>'Рейтинговая таблица организаций'!AJ14</f>
        <v>100</v>
      </c>
      <c r="R12" s="73">
        <f>'Рейтинговая таблица организаций'!AK14</f>
        <v>80</v>
      </c>
      <c r="S12" s="25">
        <f>'Рейтинговая таблица организаций'!AR14</f>
        <v>100</v>
      </c>
      <c r="T12" s="25">
        <f>'Рейтинговая таблица организаций'!AS14</f>
        <v>100</v>
      </c>
      <c r="U12" s="25">
        <f>'Рейтинговая таблица организаций'!AT14</f>
        <v>100</v>
      </c>
      <c r="V12" s="28">
        <f>'Рейтинговая таблица организаций'!AU14</f>
        <v>100</v>
      </c>
      <c r="W12" s="25">
        <f>'Рейтинговая таблица организаций'!BB14</f>
        <v>100</v>
      </c>
      <c r="X12" s="25">
        <f>'Рейтинговая таблица организаций'!BC14</f>
        <v>100</v>
      </c>
      <c r="Y12" s="25">
        <f>'Рейтинговая таблица организаций'!BD14</f>
        <v>100</v>
      </c>
      <c r="Z12" s="28">
        <f>'Рейтинговая таблица организаций'!BE14</f>
        <v>100</v>
      </c>
      <c r="AA12" s="29">
        <f>'Рейтинговая таблица организаций'!BF14</f>
        <v>96</v>
      </c>
    </row>
    <row r="13" spans="1:27">
      <c r="A13" s="26">
        <f>'бланки '!D17</f>
        <v>107</v>
      </c>
      <c r="B13" s="26" t="str">
        <f>'Рейтинговая таблица организаций'!B15</f>
        <v>Муниципальное автономное общеобразовательное учреждение - средняя общеобразовательная школа с. Ягодного Асиновского района Томской области</v>
      </c>
      <c r="C13" s="26">
        <f>'Рейтинговая таблица организаций'!M15</f>
        <v>100</v>
      </c>
      <c r="D13" s="26">
        <f>'Рейтинговая таблица организаций'!N15</f>
        <v>100</v>
      </c>
      <c r="E13" s="25">
        <f>'Рейтинговая таблица организаций'!Q15</f>
        <v>100</v>
      </c>
      <c r="F13" s="25">
        <f>'Рейтинговая таблица организаций'!R15</f>
        <v>100</v>
      </c>
      <c r="G13" s="25">
        <f>'Рейтинговая таблица организаций'!O15</f>
        <v>100</v>
      </c>
      <c r="H13" s="25">
        <f>'Рейтинговая таблица организаций'!P15</f>
        <v>100</v>
      </c>
      <c r="I13" s="25">
        <f>'Рейтинговая таблица организаций'!S15</f>
        <v>100</v>
      </c>
      <c r="J13" s="28">
        <f>'Рейтинговая таблица организаций'!T15</f>
        <v>100</v>
      </c>
      <c r="K13" s="25">
        <f>'Рейтинговая таблица организаций'!Z15</f>
        <v>100</v>
      </c>
      <c r="L13" s="25">
        <f t="shared" si="0"/>
        <v>100</v>
      </c>
      <c r="M13" s="25">
        <f>'Рейтинговая таблица организаций'!AB15</f>
        <v>100</v>
      </c>
      <c r="N13" s="28">
        <f>'Рейтинговая таблица организаций'!AC15</f>
        <v>100</v>
      </c>
      <c r="O13" s="72">
        <f>'Рейтинговая таблица организаций'!AH15</f>
        <v>100</v>
      </c>
      <c r="P13" s="72">
        <f>'Рейтинговая таблица организаций'!AI15</f>
        <v>80</v>
      </c>
      <c r="Q13" s="72">
        <f>'Рейтинговая таблица организаций'!AJ15</f>
        <v>100</v>
      </c>
      <c r="R13" s="73">
        <f>'Рейтинговая таблица организаций'!AK15</f>
        <v>92</v>
      </c>
      <c r="S13" s="25">
        <f>'Рейтинговая таблица организаций'!AR15</f>
        <v>100</v>
      </c>
      <c r="T13" s="25">
        <f>'Рейтинговая таблица организаций'!AS15</f>
        <v>100</v>
      </c>
      <c r="U13" s="25">
        <f>'Рейтинговая таблица организаций'!AT15</f>
        <v>100</v>
      </c>
      <c r="V13" s="28">
        <f>'Рейтинговая таблица организаций'!AU15</f>
        <v>100</v>
      </c>
      <c r="W13" s="25">
        <f>'Рейтинговая таблица организаций'!BB15</f>
        <v>100</v>
      </c>
      <c r="X13" s="25">
        <f>'Рейтинговая таблица организаций'!BC15</f>
        <v>100</v>
      </c>
      <c r="Y13" s="25">
        <f>'Рейтинговая таблица организаций'!BD15</f>
        <v>100</v>
      </c>
      <c r="Z13" s="28">
        <f>'Рейтинговая таблица организаций'!BE15</f>
        <v>100</v>
      </c>
      <c r="AA13" s="29">
        <f>'Рейтинговая таблица организаций'!BF15</f>
        <v>98.4</v>
      </c>
    </row>
    <row r="14" spans="1:27">
      <c r="A14" s="26">
        <f>'бланки '!D18</f>
        <v>108</v>
      </c>
      <c r="B14" s="26" t="str">
        <f>'Рейтинговая таблица организаций'!B16</f>
        <v>Муниципальное автономное общеобразовательное учреждение средняя общеобразовательная школа № 4 г. Асино</v>
      </c>
      <c r="C14" s="26">
        <f>'Рейтинговая таблица организаций'!M16</f>
        <v>100</v>
      </c>
      <c r="D14" s="26">
        <f>'Рейтинговая таблица организаций'!N16</f>
        <v>100</v>
      </c>
      <c r="E14" s="25">
        <f>'Рейтинговая таблица организаций'!Q16</f>
        <v>100</v>
      </c>
      <c r="F14" s="25">
        <f>'Рейтинговая таблица организаций'!R16</f>
        <v>100</v>
      </c>
      <c r="G14" s="25">
        <f>'Рейтинговая таблица организаций'!O16</f>
        <v>100</v>
      </c>
      <c r="H14" s="25">
        <f>'Рейтинговая таблица организаций'!P16</f>
        <v>100</v>
      </c>
      <c r="I14" s="25">
        <f>'Рейтинговая таблица организаций'!S16</f>
        <v>100</v>
      </c>
      <c r="J14" s="28">
        <f>'Рейтинговая таблица организаций'!T16</f>
        <v>100</v>
      </c>
      <c r="K14" s="25">
        <f>'Рейтинговая таблица организаций'!Z16</f>
        <v>100</v>
      </c>
      <c r="L14" s="25">
        <f t="shared" si="0"/>
        <v>100</v>
      </c>
      <c r="M14" s="25">
        <f>'Рейтинговая таблица организаций'!AB16</f>
        <v>100</v>
      </c>
      <c r="N14" s="28">
        <f>'Рейтинговая таблица организаций'!AC16</f>
        <v>100</v>
      </c>
      <c r="O14" s="72">
        <f>'Рейтинговая таблица организаций'!AH16</f>
        <v>100</v>
      </c>
      <c r="P14" s="72">
        <f>'Рейтинговая таблица организаций'!AI16</f>
        <v>100</v>
      </c>
      <c r="Q14" s="72">
        <f>'Рейтинговая таблица организаций'!AJ16</f>
        <v>100</v>
      </c>
      <c r="R14" s="73">
        <f>'Рейтинговая таблица организаций'!AK16</f>
        <v>100</v>
      </c>
      <c r="S14" s="25">
        <f>'Рейтинговая таблица организаций'!AR16</f>
        <v>100</v>
      </c>
      <c r="T14" s="25">
        <f>'Рейтинговая таблица организаций'!AS16</f>
        <v>100</v>
      </c>
      <c r="U14" s="25">
        <f>'Рейтинговая таблица организаций'!AT16</f>
        <v>100</v>
      </c>
      <c r="V14" s="28">
        <f>'Рейтинговая таблица организаций'!AU16</f>
        <v>100</v>
      </c>
      <c r="W14" s="25">
        <f>'Рейтинговая таблица организаций'!BB16</f>
        <v>100</v>
      </c>
      <c r="X14" s="25">
        <f>'Рейтинговая таблица организаций'!BC16</f>
        <v>100</v>
      </c>
      <c r="Y14" s="25">
        <f>'Рейтинговая таблица организаций'!BD16</f>
        <v>100</v>
      </c>
      <c r="Z14" s="28">
        <f>'Рейтинговая таблица организаций'!BE16</f>
        <v>100</v>
      </c>
      <c r="AA14" s="29">
        <f>'Рейтинговая таблица организаций'!BF16</f>
        <v>100</v>
      </c>
    </row>
    <row r="15" spans="1:27">
      <c r="C15" s="24">
        <f t="shared" ref="C15:AA15" si="1">AVERAGE(C2:C14)</f>
        <v>100</v>
      </c>
      <c r="D15" s="24">
        <f t="shared" si="1"/>
        <v>100</v>
      </c>
      <c r="E15" s="24">
        <f t="shared" si="1"/>
        <v>100</v>
      </c>
      <c r="F15" s="24">
        <f t="shared" si="1"/>
        <v>100</v>
      </c>
      <c r="G15" s="24">
        <f t="shared" si="1"/>
        <v>100</v>
      </c>
      <c r="H15" s="24">
        <f t="shared" si="1"/>
        <v>100</v>
      </c>
      <c r="I15" s="24">
        <f t="shared" si="1"/>
        <v>100</v>
      </c>
      <c r="J15" s="24">
        <f t="shared" si="1"/>
        <v>100</v>
      </c>
      <c r="K15" s="24">
        <f t="shared" si="1"/>
        <v>100</v>
      </c>
      <c r="L15" s="24">
        <f t="shared" si="1"/>
        <v>100</v>
      </c>
      <c r="M15" s="24">
        <f t="shared" si="1"/>
        <v>100</v>
      </c>
      <c r="N15" s="24">
        <f t="shared" si="1"/>
        <v>100</v>
      </c>
      <c r="O15" s="74">
        <f t="shared" si="1"/>
        <v>67.692307692307693</v>
      </c>
      <c r="P15" s="74">
        <f t="shared" si="1"/>
        <v>72.307692307692307</v>
      </c>
      <c r="Q15" s="74">
        <f t="shared" si="1"/>
        <v>100</v>
      </c>
      <c r="R15" s="74">
        <f t="shared" si="1"/>
        <v>79.230769230769226</v>
      </c>
      <c r="S15" s="24">
        <f t="shared" si="1"/>
        <v>100</v>
      </c>
      <c r="T15" s="24">
        <f t="shared" si="1"/>
        <v>100</v>
      </c>
      <c r="U15" s="24">
        <f t="shared" si="1"/>
        <v>100</v>
      </c>
      <c r="V15" s="24">
        <f t="shared" si="1"/>
        <v>100</v>
      </c>
      <c r="W15" s="24">
        <f t="shared" si="1"/>
        <v>100</v>
      </c>
      <c r="X15" s="24">
        <f t="shared" si="1"/>
        <v>100</v>
      </c>
      <c r="Y15" s="24">
        <f t="shared" si="1"/>
        <v>100</v>
      </c>
      <c r="Z15" s="24">
        <f t="shared" si="1"/>
        <v>100</v>
      </c>
      <c r="AA15" s="24">
        <f t="shared" si="1"/>
        <v>95.846153846153868</v>
      </c>
    </row>
    <row r="16" spans="1:27">
      <c r="O16" s="74"/>
      <c r="P16" s="74"/>
      <c r="Q16" s="74"/>
      <c r="R16" s="74"/>
    </row>
    <row r="17" spans="15:18">
      <c r="O17" s="74"/>
      <c r="P17" s="74"/>
      <c r="Q17" s="74"/>
      <c r="R17" s="74"/>
    </row>
    <row r="18" spans="15:18">
      <c r="O18" s="74"/>
      <c r="P18" s="74"/>
      <c r="Q18" s="74"/>
      <c r="R18" s="74"/>
    </row>
    <row r="19" spans="15:18">
      <c r="O19" s="74"/>
      <c r="P19" s="74"/>
      <c r="Q19" s="74"/>
      <c r="R19" s="74"/>
    </row>
    <row r="20" spans="15:18">
      <c r="O20" s="74"/>
      <c r="P20" s="74"/>
      <c r="Q20" s="74"/>
      <c r="R20" s="74"/>
    </row>
    <row r="21" spans="15:18">
      <c r="O21" s="74"/>
      <c r="P21" s="74"/>
      <c r="Q21" s="74"/>
      <c r="R21" s="74"/>
    </row>
    <row r="22" spans="15:18">
      <c r="O22" s="74"/>
      <c r="P22" s="74"/>
      <c r="Q22" s="74"/>
      <c r="R22" s="74"/>
    </row>
    <row r="23" spans="15:18">
      <c r="O23" s="74"/>
      <c r="P23" s="74"/>
      <c r="Q23" s="74"/>
      <c r="R23" s="74"/>
    </row>
    <row r="24" spans="15:18">
      <c r="O24" s="74"/>
      <c r="P24" s="74"/>
      <c r="Q24" s="74"/>
      <c r="R24" s="74"/>
    </row>
    <row r="25" spans="15:18">
      <c r="O25" s="74"/>
      <c r="P25" s="74"/>
      <c r="Q25" s="74"/>
      <c r="R25" s="74"/>
    </row>
    <row r="26" spans="15:18">
      <c r="O26" s="74"/>
      <c r="P26" s="74"/>
      <c r="Q26" s="74"/>
      <c r="R26" s="74"/>
    </row>
    <row r="27" spans="15:18">
      <c r="O27" s="74"/>
      <c r="P27" s="74"/>
      <c r="Q27" s="74"/>
      <c r="R27" s="74"/>
    </row>
    <row r="28" spans="15:18">
      <c r="O28" s="74"/>
      <c r="P28" s="74"/>
      <c r="Q28" s="74"/>
      <c r="R28" s="74"/>
    </row>
    <row r="29" spans="15:18">
      <c r="O29" s="74"/>
      <c r="P29" s="74"/>
      <c r="Q29" s="74"/>
      <c r="R29" s="74"/>
    </row>
    <row r="30" spans="15:18">
      <c r="O30" s="74"/>
      <c r="P30" s="74"/>
      <c r="Q30" s="74"/>
      <c r="R30" s="74"/>
    </row>
    <row r="31" spans="15:18">
      <c r="O31" s="74"/>
      <c r="P31" s="74"/>
      <c r="Q31" s="74"/>
      <c r="R31" s="74"/>
    </row>
    <row r="32" spans="15:18">
      <c r="O32" s="74"/>
      <c r="P32" s="74"/>
      <c r="Q32" s="74"/>
      <c r="R32" s="74"/>
    </row>
    <row r="33" spans="15:18">
      <c r="O33" s="74"/>
      <c r="P33" s="74"/>
      <c r="Q33" s="74"/>
      <c r="R33" s="74"/>
    </row>
    <row r="34" spans="15:18">
      <c r="O34" s="74"/>
      <c r="P34" s="74"/>
      <c r="Q34" s="74"/>
      <c r="R34" s="74"/>
    </row>
    <row r="35" spans="15:18">
      <c r="O35" s="74"/>
      <c r="P35" s="74"/>
      <c r="Q35" s="74"/>
      <c r="R35" s="74"/>
    </row>
    <row r="36" spans="15:18">
      <c r="O36" s="74"/>
      <c r="P36" s="74"/>
      <c r="Q36" s="74"/>
      <c r="R36" s="74"/>
    </row>
    <row r="37" spans="15:18">
      <c r="O37" s="74"/>
      <c r="P37" s="74"/>
      <c r="Q37" s="74"/>
      <c r="R37" s="74"/>
    </row>
    <row r="38" spans="15:18">
      <c r="O38" s="74"/>
      <c r="P38" s="74"/>
      <c r="Q38" s="74"/>
      <c r="R38" s="74"/>
    </row>
    <row r="39" spans="15:18">
      <c r="O39" s="74"/>
      <c r="P39" s="74"/>
      <c r="Q39" s="74"/>
      <c r="R39" s="74"/>
    </row>
    <row r="40" spans="15:18">
      <c r="O40" s="74"/>
      <c r="P40" s="74"/>
      <c r="Q40" s="74"/>
      <c r="R40" s="74"/>
    </row>
    <row r="41" spans="15:18">
      <c r="O41" s="74"/>
      <c r="P41" s="74"/>
      <c r="Q41" s="74"/>
      <c r="R41" s="74"/>
    </row>
    <row r="42" spans="15:18">
      <c r="O42" s="74"/>
      <c r="P42" s="74"/>
      <c r="Q42" s="74"/>
      <c r="R42" s="74"/>
    </row>
    <row r="43" spans="15:18">
      <c r="O43" s="74"/>
      <c r="P43" s="74"/>
      <c r="Q43" s="74"/>
      <c r="R43" s="74"/>
    </row>
    <row r="44" spans="15:18">
      <c r="O44" s="74"/>
      <c r="P44" s="74"/>
      <c r="Q44" s="74"/>
      <c r="R44" s="74"/>
    </row>
    <row r="45" spans="15:18">
      <c r="O45" s="74"/>
      <c r="P45" s="74"/>
      <c r="Q45" s="74"/>
      <c r="R45" s="74"/>
    </row>
    <row r="46" spans="15:18">
      <c r="O46" s="74"/>
      <c r="P46" s="74"/>
      <c r="Q46" s="74"/>
      <c r="R46" s="74"/>
    </row>
    <row r="47" spans="15:18">
      <c r="O47" s="74"/>
      <c r="P47" s="74"/>
      <c r="Q47" s="74"/>
      <c r="R47" s="74"/>
    </row>
    <row r="48" spans="15:18">
      <c r="O48" s="74"/>
      <c r="P48" s="74"/>
      <c r="Q48" s="74"/>
      <c r="R48" s="74"/>
    </row>
    <row r="49" spans="15:18">
      <c r="O49" s="74"/>
      <c r="P49" s="74"/>
      <c r="Q49" s="74"/>
      <c r="R49" s="74"/>
    </row>
    <row r="50" spans="15:18">
      <c r="O50" s="74"/>
      <c r="P50" s="74"/>
      <c r="Q50" s="74"/>
      <c r="R50" s="74"/>
    </row>
    <row r="51" spans="15:18">
      <c r="O51" s="74"/>
      <c r="P51" s="74"/>
      <c r="Q51" s="74"/>
      <c r="R51" s="74"/>
    </row>
    <row r="52" spans="15:18">
      <c r="O52" s="74"/>
      <c r="P52" s="74"/>
      <c r="Q52" s="74"/>
      <c r="R52" s="74"/>
    </row>
    <row r="53" spans="15:18">
      <c r="O53" s="74"/>
      <c r="P53" s="74"/>
      <c r="Q53" s="74"/>
      <c r="R53" s="74"/>
    </row>
    <row r="54" spans="15:18">
      <c r="O54" s="74"/>
      <c r="P54" s="74"/>
      <c r="Q54" s="74"/>
      <c r="R54" s="74"/>
    </row>
    <row r="55" spans="15:18">
      <c r="O55" s="74"/>
      <c r="P55" s="74"/>
      <c r="Q55" s="74"/>
      <c r="R55" s="74"/>
    </row>
    <row r="56" spans="15:18">
      <c r="O56" s="74"/>
      <c r="P56" s="74"/>
      <c r="Q56" s="74"/>
      <c r="R56" s="74"/>
    </row>
    <row r="57" spans="15:18">
      <c r="O57" s="74"/>
      <c r="P57" s="74"/>
      <c r="Q57" s="74"/>
      <c r="R57" s="74"/>
    </row>
    <row r="58" spans="15:18">
      <c r="O58" s="74"/>
      <c r="P58" s="74"/>
      <c r="Q58" s="74"/>
      <c r="R58" s="74"/>
    </row>
    <row r="59" spans="15:18">
      <c r="O59" s="74"/>
      <c r="P59" s="74"/>
      <c r="Q59" s="74"/>
      <c r="R59" s="74"/>
    </row>
    <row r="60" spans="15:18">
      <c r="O60" s="74"/>
      <c r="P60" s="74"/>
      <c r="Q60" s="74"/>
      <c r="R60" s="74"/>
    </row>
    <row r="61" spans="15:18">
      <c r="O61" s="74"/>
      <c r="P61" s="74"/>
      <c r="Q61" s="74"/>
      <c r="R61" s="74"/>
    </row>
    <row r="62" spans="15:18">
      <c r="O62" s="74"/>
      <c r="P62" s="74"/>
      <c r="Q62" s="74"/>
      <c r="R62" s="74"/>
    </row>
    <row r="63" spans="15:18">
      <c r="O63" s="74"/>
      <c r="P63" s="74"/>
      <c r="Q63" s="74"/>
      <c r="R63" s="74"/>
    </row>
    <row r="64" spans="15:18">
      <c r="O64" s="74"/>
      <c r="P64" s="74"/>
      <c r="Q64" s="74"/>
      <c r="R64" s="74"/>
    </row>
    <row r="65" spans="15:18">
      <c r="O65" s="74"/>
      <c r="P65" s="74"/>
      <c r="Q65" s="74"/>
      <c r="R65" s="74"/>
    </row>
    <row r="66" spans="15:18">
      <c r="O66" s="74"/>
      <c r="P66" s="74"/>
      <c r="Q66" s="74"/>
      <c r="R66" s="74"/>
    </row>
    <row r="67" spans="15:18">
      <c r="O67" s="74"/>
      <c r="P67" s="74"/>
      <c r="Q67" s="74"/>
      <c r="R67" s="74"/>
    </row>
    <row r="68" spans="15:18">
      <c r="O68" s="74"/>
      <c r="P68" s="74"/>
      <c r="Q68" s="74"/>
      <c r="R68" s="74"/>
    </row>
    <row r="69" spans="15:18">
      <c r="O69" s="74"/>
      <c r="P69" s="74"/>
      <c r="Q69" s="74"/>
      <c r="R69" s="74"/>
    </row>
    <row r="70" spans="15:18">
      <c r="O70" s="74"/>
      <c r="P70" s="74"/>
      <c r="Q70" s="74"/>
      <c r="R70" s="74"/>
    </row>
    <row r="71" spans="15:18">
      <c r="O71" s="74"/>
      <c r="P71" s="74"/>
      <c r="Q71" s="74"/>
      <c r="R71" s="74"/>
    </row>
    <row r="72" spans="15:18">
      <c r="O72" s="74"/>
      <c r="P72" s="74"/>
      <c r="Q72" s="74"/>
      <c r="R72" s="74"/>
    </row>
    <row r="73" spans="15:18">
      <c r="O73" s="74"/>
      <c r="P73" s="74"/>
      <c r="Q73" s="74"/>
      <c r="R73" s="74"/>
    </row>
    <row r="74" spans="15:18">
      <c r="O74" s="74"/>
      <c r="P74" s="74"/>
      <c r="Q74" s="74"/>
      <c r="R74" s="74"/>
    </row>
    <row r="75" spans="15:18">
      <c r="O75" s="74"/>
      <c r="P75" s="74"/>
      <c r="Q75" s="74"/>
      <c r="R75" s="74"/>
    </row>
    <row r="76" spans="15:18">
      <c r="O76" s="74"/>
      <c r="P76" s="74"/>
      <c r="Q76" s="74"/>
      <c r="R76" s="74"/>
    </row>
    <row r="77" spans="15:18">
      <c r="O77" s="74"/>
      <c r="P77" s="74"/>
      <c r="Q77" s="74"/>
      <c r="R77" s="74"/>
    </row>
    <row r="78" spans="15:18">
      <c r="O78" s="74"/>
      <c r="P78" s="74"/>
      <c r="Q78" s="74"/>
      <c r="R78" s="74"/>
    </row>
    <row r="79" spans="15:18">
      <c r="O79" s="74"/>
      <c r="P79" s="74"/>
      <c r="Q79" s="74"/>
      <c r="R79" s="74"/>
    </row>
    <row r="80" spans="15:18">
      <c r="O80" s="74"/>
      <c r="P80" s="74"/>
      <c r="Q80" s="74"/>
      <c r="R80" s="74"/>
    </row>
    <row r="81" spans="15:18">
      <c r="O81" s="74"/>
      <c r="P81" s="74"/>
      <c r="Q81" s="74"/>
      <c r="R81" s="74"/>
    </row>
    <row r="82" spans="15:18">
      <c r="O82" s="74"/>
      <c r="P82" s="74"/>
      <c r="Q82" s="74"/>
      <c r="R82" s="74"/>
    </row>
    <row r="83" spans="15:18">
      <c r="O83" s="74"/>
      <c r="P83" s="74"/>
      <c r="Q83" s="74"/>
      <c r="R83" s="74"/>
    </row>
    <row r="84" spans="15:18">
      <c r="O84" s="74"/>
      <c r="P84" s="74"/>
      <c r="Q84" s="74"/>
      <c r="R84" s="74"/>
    </row>
    <row r="85" spans="15:18">
      <c r="O85" s="74"/>
      <c r="P85" s="74"/>
      <c r="Q85" s="74"/>
      <c r="R85" s="74"/>
    </row>
    <row r="86" spans="15:18">
      <c r="O86" s="74"/>
      <c r="P86" s="74"/>
      <c r="Q86" s="74"/>
      <c r="R86" s="74"/>
    </row>
    <row r="87" spans="15:18">
      <c r="O87" s="74"/>
      <c r="P87" s="74"/>
      <c r="Q87" s="74"/>
      <c r="R87" s="74"/>
    </row>
    <row r="88" spans="15:18">
      <c r="O88" s="74"/>
      <c r="P88" s="74"/>
      <c r="Q88" s="74"/>
      <c r="R88" s="74"/>
    </row>
    <row r="89" spans="15:18">
      <c r="O89" s="74"/>
      <c r="P89" s="74"/>
      <c r="Q89" s="74"/>
      <c r="R89" s="74"/>
    </row>
    <row r="90" spans="15:18">
      <c r="O90" s="74"/>
      <c r="P90" s="74"/>
      <c r="Q90" s="74"/>
      <c r="R90" s="74"/>
    </row>
    <row r="91" spans="15:18">
      <c r="O91" s="74"/>
      <c r="P91" s="74"/>
      <c r="Q91" s="74"/>
      <c r="R91" s="74"/>
    </row>
    <row r="92" spans="15:18">
      <c r="O92" s="74"/>
      <c r="P92" s="74"/>
      <c r="Q92" s="74"/>
      <c r="R92" s="74"/>
    </row>
    <row r="93" spans="15:18">
      <c r="O93" s="74"/>
      <c r="P93" s="74"/>
      <c r="Q93" s="74"/>
      <c r="R93" s="74"/>
    </row>
    <row r="94" spans="15:18">
      <c r="O94" s="74"/>
      <c r="P94" s="74"/>
      <c r="Q94" s="74"/>
      <c r="R94" s="74"/>
    </row>
    <row r="95" spans="15:18">
      <c r="O95" s="74"/>
      <c r="P95" s="74"/>
      <c r="Q95" s="74"/>
      <c r="R95" s="74"/>
    </row>
    <row r="96" spans="15:18">
      <c r="O96" s="74"/>
      <c r="P96" s="74"/>
      <c r="Q96" s="74"/>
      <c r="R96" s="74"/>
    </row>
    <row r="97" spans="15:18">
      <c r="O97" s="74"/>
      <c r="P97" s="74"/>
      <c r="Q97" s="74"/>
      <c r="R97" s="74"/>
    </row>
    <row r="98" spans="15:18">
      <c r="O98" s="74"/>
      <c r="P98" s="74"/>
      <c r="Q98" s="74"/>
      <c r="R98" s="74"/>
    </row>
    <row r="99" spans="15:18">
      <c r="O99" s="74"/>
      <c r="P99" s="74"/>
      <c r="Q99" s="74"/>
      <c r="R99" s="74"/>
    </row>
    <row r="100" spans="15:18">
      <c r="O100" s="74"/>
      <c r="P100" s="74"/>
      <c r="Q100" s="74"/>
      <c r="R100" s="74"/>
    </row>
    <row r="101" spans="15:18">
      <c r="O101" s="74"/>
      <c r="P101" s="74"/>
      <c r="Q101" s="74"/>
      <c r="R101" s="74"/>
    </row>
    <row r="102" spans="15:18">
      <c r="O102" s="74"/>
      <c r="P102" s="74"/>
      <c r="Q102" s="74"/>
      <c r="R102" s="74"/>
    </row>
    <row r="103" spans="15:18">
      <c r="O103" s="74"/>
      <c r="P103" s="74"/>
      <c r="Q103" s="74"/>
      <c r="R103" s="74"/>
    </row>
    <row r="104" spans="15:18">
      <c r="O104" s="74"/>
      <c r="P104" s="74"/>
      <c r="Q104" s="74"/>
      <c r="R104" s="74"/>
    </row>
    <row r="105" spans="15:18">
      <c r="O105" s="74"/>
      <c r="P105" s="74"/>
      <c r="Q105" s="74"/>
      <c r="R105" s="74"/>
    </row>
    <row r="106" spans="15:18">
      <c r="O106" s="74"/>
      <c r="P106" s="74"/>
      <c r="Q106" s="74"/>
      <c r="R106" s="74"/>
    </row>
    <row r="107" spans="15:18">
      <c r="O107" s="74"/>
      <c r="P107" s="74"/>
      <c r="Q107" s="74"/>
      <c r="R107" s="74"/>
    </row>
    <row r="108" spans="15:18">
      <c r="O108" s="74"/>
      <c r="P108" s="74"/>
      <c r="Q108" s="74"/>
      <c r="R108" s="74"/>
    </row>
    <row r="109" spans="15:18">
      <c r="O109" s="74"/>
      <c r="P109" s="74"/>
      <c r="Q109" s="74"/>
      <c r="R109" s="74"/>
    </row>
    <row r="110" spans="15:18">
      <c r="O110" s="74"/>
      <c r="P110" s="74"/>
      <c r="Q110" s="74"/>
      <c r="R110" s="74"/>
    </row>
    <row r="111" spans="15:18">
      <c r="O111" s="74"/>
      <c r="P111" s="74"/>
      <c r="Q111" s="74"/>
      <c r="R111" s="74"/>
    </row>
    <row r="112" spans="15:18">
      <c r="O112" s="74"/>
      <c r="P112" s="74"/>
      <c r="Q112" s="74"/>
      <c r="R112" s="74"/>
    </row>
    <row r="113" spans="15:18">
      <c r="O113" s="74"/>
      <c r="P113" s="74"/>
      <c r="Q113" s="74"/>
      <c r="R113" s="74"/>
    </row>
    <row r="114" spans="15:18">
      <c r="O114" s="74"/>
      <c r="P114" s="74"/>
      <c r="Q114" s="74"/>
      <c r="R114" s="74"/>
    </row>
    <row r="115" spans="15:18">
      <c r="O115" s="74"/>
      <c r="P115" s="74"/>
      <c r="Q115" s="74"/>
      <c r="R115" s="74"/>
    </row>
    <row r="116" spans="15:18">
      <c r="O116" s="74"/>
      <c r="P116" s="74"/>
      <c r="Q116" s="74"/>
      <c r="R116" s="74"/>
    </row>
    <row r="117" spans="15:18">
      <c r="O117" s="74"/>
      <c r="P117" s="74"/>
      <c r="Q117" s="74"/>
      <c r="R117" s="74"/>
    </row>
    <row r="118" spans="15:18">
      <c r="O118" s="74"/>
      <c r="P118" s="74"/>
      <c r="Q118" s="74"/>
      <c r="R118" s="74"/>
    </row>
    <row r="119" spans="15:18">
      <c r="O119" s="74"/>
      <c r="P119" s="74"/>
      <c r="Q119" s="74"/>
      <c r="R119" s="74"/>
    </row>
    <row r="120" spans="15:18">
      <c r="O120" s="74"/>
      <c r="P120" s="74"/>
      <c r="Q120" s="74"/>
      <c r="R120" s="74"/>
    </row>
    <row r="121" spans="15:18">
      <c r="O121" s="74"/>
      <c r="P121" s="74"/>
      <c r="Q121" s="74"/>
      <c r="R121" s="74"/>
    </row>
  </sheetData>
  <phoneticPr fontId="23" type="noConversion"/>
  <pageMargins left="0.7" right="0.7" top="0.75" bottom="0.75" header="0.3" footer="0.3"/>
  <pageSetup paperSize="9"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Рейтинговая таблица организаций</vt:lpstr>
      <vt:lpstr>для bus.gov.ru</vt:lpstr>
      <vt:lpstr>Открытость и доступность</vt:lpstr>
      <vt:lpstr>ИТОГ</vt:lpstr>
      <vt:lpstr>бланки </vt:lpstr>
      <vt:lpstr>Матрица бас гов</vt:lpstr>
      <vt:lpstr>описание</vt:lpstr>
      <vt:lpstr>анкеты</vt:lpstr>
      <vt:lpstr>Критерии и показатели</vt:lpstr>
      <vt:lpstr>Лист3</vt:lpstr>
      <vt:lpstr>для таблиц</vt:lpstr>
    </vt:vector>
  </TitlesOfParts>
  <Company>ООО АктивМаркетинг</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cp:lastModifiedBy>
  <dcterms:created xsi:type="dcterms:W3CDTF">2019-06-09T22:16:24Z</dcterms:created>
  <dcterms:modified xsi:type="dcterms:W3CDTF">2024-01-22T10:10:03Z</dcterms:modified>
</cp:coreProperties>
</file>